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comments2.xml" ContentType="application/vnd.openxmlformats-officedocument.spreadsheetml.comments+xml"/>
  <Override PartName="/xl/threadedComments/threadedComment2.xml" ContentType="application/vnd.ms-excel.threadedcomments+xml"/>
  <Override PartName="/xl/documenttasks/documenttask2.xml" ContentType="application/vnd.ms-excel.documenttask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oh\user\fr\rwr1303\Desktop\Reference Docs\Maintaining PH Infrastructure\"/>
    </mc:Choice>
  </mc:AlternateContent>
  <xr:revisionPtr revIDLastSave="0" documentId="8_{0AADBAD1-BCF3-47BD-9C98-8F5902ADA959}" xr6:coauthVersionLast="47" xr6:coauthVersionMax="47" xr10:uidLastSave="{00000000-0000-0000-0000-000000000000}"/>
  <bookViews>
    <workbookView xWindow="28920" yWindow="225" windowWidth="25650" windowHeight="14460" xr2:uid="{5F7B7563-231D-47D9-B961-EEB5D25CEE5C}"/>
  </bookViews>
  <sheets>
    <sheet name="OIT-HTS FTEs " sheetId="2" r:id="rId1"/>
    <sheet name="OIT-HTS SYSTEM COST" sheetId="4" r:id="rId2"/>
    <sheet name="Appendix A" sheetId="7" r:id="rId3"/>
    <sheet name="Appendix B" sheetId="6" r:id="rId4"/>
  </sheets>
  <definedNames>
    <definedName name="_xlnm._FilterDatabase" localSheetId="0" hidden="1">'OIT-HTS FTEs '!$A$1:$M$75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4" i="7" l="1"/>
  <c r="L14" i="7" s="1"/>
  <c r="M14" i="7" s="1"/>
  <c r="J14" i="7"/>
  <c r="J13" i="7"/>
  <c r="K13" i="7" s="1"/>
  <c r="L13" i="7" s="1"/>
  <c r="M13" i="7" s="1"/>
  <c r="J12" i="7"/>
  <c r="K12" i="7" s="1"/>
  <c r="L12" i="7" s="1"/>
  <c r="M12" i="7" s="1"/>
  <c r="J11" i="7"/>
  <c r="K11" i="7" s="1"/>
  <c r="L11" i="7" s="1"/>
  <c r="M11" i="7" s="1"/>
  <c r="J10" i="7"/>
  <c r="K10" i="7" s="1"/>
  <c r="L9" i="7"/>
  <c r="M9" i="7" s="1"/>
  <c r="K9" i="7"/>
  <c r="J9" i="7"/>
  <c r="L8" i="7"/>
  <c r="K8" i="7"/>
  <c r="J8" i="7"/>
  <c r="J3" i="7"/>
  <c r="F14" i="7"/>
  <c r="M5" i="7"/>
  <c r="L5" i="7"/>
  <c r="K5" i="7"/>
  <c r="J5" i="7"/>
  <c r="M3" i="7"/>
  <c r="L3" i="7"/>
  <c r="K3" i="7"/>
  <c r="M4" i="7"/>
  <c r="L4" i="7"/>
  <c r="K4" i="7"/>
  <c r="J4" i="7"/>
  <c r="G15" i="7"/>
  <c r="F15" i="7"/>
  <c r="H8" i="7"/>
  <c r="H9" i="7"/>
  <c r="H14" i="7"/>
  <c r="H15" i="7" s="1"/>
  <c r="H11" i="7"/>
  <c r="H10" i="7"/>
  <c r="H12" i="7"/>
  <c r="H13" i="7"/>
  <c r="G14" i="7"/>
  <c r="E14" i="4"/>
  <c r="E27" i="4"/>
  <c r="D27" i="4"/>
  <c r="C27" i="4"/>
  <c r="E25" i="4"/>
  <c r="E24" i="4"/>
  <c r="E23" i="4"/>
  <c r="E22" i="4"/>
  <c r="E29" i="4"/>
  <c r="E20" i="4"/>
  <c r="E19" i="4"/>
  <c r="D8" i="4"/>
  <c r="C8" i="4"/>
  <c r="E8" i="4"/>
  <c r="D7" i="4"/>
  <c r="C7" i="4"/>
  <c r="E7" i="4" s="1"/>
  <c r="D17" i="4"/>
  <c r="C17" i="4"/>
  <c r="E17" i="4" s="1"/>
  <c r="D4" i="4"/>
  <c r="C4" i="4"/>
  <c r="E4" i="4" s="1"/>
  <c r="D13" i="4"/>
  <c r="C13" i="4"/>
  <c r="D12" i="4"/>
  <c r="C12" i="4"/>
  <c r="D6" i="4"/>
  <c r="C6" i="4"/>
  <c r="E6" i="4" s="1"/>
  <c r="D5" i="4"/>
  <c r="C5" i="4"/>
  <c r="E5" i="4" s="1"/>
  <c r="D3" i="4"/>
  <c r="D9" i="4" s="1"/>
  <c r="C3" i="4"/>
  <c r="C9" i="4" s="1"/>
  <c r="E9" i="4" s="1"/>
  <c r="B3" i="7"/>
  <c r="D3" i="7"/>
  <c r="F3" i="7"/>
  <c r="G3" i="7"/>
  <c r="H3" i="7"/>
  <c r="F4" i="7"/>
  <c r="G4" i="7"/>
  <c r="H4" i="7"/>
  <c r="B5" i="7"/>
  <c r="F5" i="7"/>
  <c r="G5" i="7"/>
  <c r="H5" i="7"/>
  <c r="B10" i="7"/>
  <c r="F12" i="7"/>
  <c r="G12" i="7"/>
  <c r="F13" i="7"/>
  <c r="G13" i="7"/>
  <c r="E13" i="4"/>
  <c r="E12" i="4"/>
  <c r="G10" i="6"/>
  <c r="E10" i="6"/>
  <c r="G9" i="6"/>
  <c r="E9" i="6"/>
  <c r="G8" i="6"/>
  <c r="E8" i="6"/>
  <c r="G7" i="6"/>
  <c r="E7" i="6"/>
  <c r="G6" i="6"/>
  <c r="E6" i="6"/>
  <c r="G5" i="6"/>
  <c r="E5" i="6"/>
  <c r="B4" i="6"/>
  <c r="B3" i="6"/>
  <c r="G2" i="6"/>
  <c r="E2" i="6"/>
  <c r="K15" i="7" l="1"/>
  <c r="L10" i="7"/>
  <c r="M10" i="7" s="1"/>
  <c r="L15" i="7"/>
  <c r="J15" i="7"/>
  <c r="M8" i="7"/>
  <c r="E3" i="4"/>
  <c r="G3" i="6"/>
  <c r="E3" i="6"/>
  <c r="G4" i="6"/>
  <c r="E4" i="6"/>
  <c r="M15" i="7" l="1"/>
  <c r="G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tc={7632C874-28AE-450F-BC66-836B5AEB4E76}</author>
    <author>tc={A37D6F70-093F-407C-9471-7D8543104DF9}</author>
    <author>tc={537B3746-D3D0-4781-A8B4-53CE2DD4374B}</author>
    <author>tc={704E1F13-E032-4FC7-92D3-DD02DF814F1B}</author>
    <author>tc={4653FCC9-88DC-4F45-A508-EB7E2C2A59BC}</author>
    <author>tc={0188A2D7-0C36-46A6-B0AB-938E4BA9F3A6}</author>
    <author>tc={039A50CC-E9E1-4344-8AED-16D17E5BA297}</author>
    <author>tc={1BD45463-46CA-4F7C-B5F4-6E656CD6CAE5}</author>
    <author>tc={C196EA96-1C83-42D6-A43F-7BE0E6AEFEF2}</author>
    <author>tc={C2A8E813-0420-4FA1-9D88-41622246E964}</author>
    <author>tc={24450166-A9C0-4CE3-8D5D-BCCA44F2EA42}</author>
    <author>tc={1731053F-5D26-4DE0-BB2F-0F8153256311}</author>
    <author>tc={E4C60D25-7E6F-4E7C-9D9E-EA23434CCE55}</author>
    <author>tc={9B53E687-A986-457E-8768-1E56B650E3D1}</author>
    <author>tc={EFB1FE28-E848-4760-99C2-E36082FA7539}</author>
    <author>tc={08CD903E-B6D2-4B65-BA13-3C1C531E346D}</author>
    <author>tc={AB14852B-0F26-40A8-9267-A6F95BDE2F12}</author>
    <author>tc={50BB09AB-DDBD-4345-8041-0D7A426EEA6B}</author>
    <author>tc={5247E34D-B821-47DC-BF79-906F1D64BD52}</author>
    <author>tc={0ABD2D99-E881-46E5-90DB-0F6EC1C775BF}</author>
    <author>tc={A43CF6F4-F048-44C7-8784-A3228E3409BC}</author>
  </authors>
  <commentList>
    <comment ref="G1" authorId="0" shapeId="0" xr:uid="{7632C874-28AE-450F-BC66-836B5AEB4E76}">
      <text>
        <t>[Threaded comment]
Your version of Excel allows you to read this threaded comment; however, any edits to it will get removed if the file is opened in a newer version of Excel. Learn more: https://go.microsoft.com/fwlink/?linkid=870924
Comment:
    If the position is permanent, and is funded by another source either FPHS or Indirect, do not add position to the COVID Gap DP. Regardless if the position continues to support COVID beyond 7/31/2023.</t>
      </text>
    </comment>
    <comment ref="M1" authorId="1" shapeId="0" xr:uid="{A37D6F70-093F-407C-9471-7D8543104DF9}">
      <text>
        <t xml:space="preserve">[Threaded comment]
Your version of Excel allows you to read this threaded comment; however, any edits to it will get removed if the file is opened in a newer version of Excel. Learn more: https://go.microsoft.com/fwlink/?linkid=870924
Comment:
    If project, what is the end date of the project position/funding source. </t>
      </text>
    </comment>
    <comment ref="A5" authorId="2" shapeId="0" xr:uid="{537B3746-D3D0-4781-A8B4-53CE2DD4374B}">
      <text>
        <t xml:space="preserve">[Threaded comment]
Your version of Excel allows you to read this threaded comment; however, any edits to it will get removed if the file is opened in a newer version of Excel. Learn more: https://go.microsoft.com/fwlink/?linkid=870924
Comment:
    Add new position. Amina will check Rachel. </t>
      </text>
    </comment>
    <comment ref="B6" authorId="3" shapeId="0" xr:uid="{704E1F13-E032-4FC7-92D3-DD02DF814F1B}">
      <text>
        <t>[Threaded comment]
Your version of Excel allows you to read this threaded comment; however, any edits to it will get removed if the file is opened in a newer version of Excel. Learn more: https://go.microsoft.com/fwlink/?linkid=870924
Comment:
    @Goebel, Stephanie D (DOH) are any of these positions supervisors?
Reply:
    Row 5, 6 and 7 should be, yes
Reply:
    Oops. Correction! Rows 5, 7, 10, 11, 12</t>
      </text>
    </comment>
    <comment ref="G16" authorId="4" shapeId="0" xr:uid="{4653FCC9-88DC-4F45-A508-EB7E2C2A59BC}">
      <text>
        <t xml:space="preserve">[Threaded comment]
Your version of Excel allows you to read this threaded comment; however, any edits to it will get removed if the file is opened in a newer version of Excel. Learn more: https://go.microsoft.com/fwlink/?linkid=870924
Comment:
    @Koval, Ryan J (DOH) these 2 new staff to be permanent, correct?
Reply:
    Yes - that is correct
</t>
      </text>
    </comment>
    <comment ref="H18" authorId="5" shapeId="0" xr:uid="{0188A2D7-0C36-46A6-B0AB-938E4BA9F3A6}">
      <text>
        <t>[Threaded comment]
Your version of Excel allows you to read this threaded comment; however, any edits to it will get removed if the file is opened in a newer version of Excel. Learn more: https://go.microsoft.com/fwlink/?linkid=870924
Comment:
    @Hayes, Jaimie D (DOH) ; @Bato, Aimee J (DOH) ; @McNamara, Jennifer (DOH) ; @Koval, Ryan J (DOH)  This position is 1st priority for keeping as permanent</t>
      </text>
    </comment>
    <comment ref="H19" authorId="6" shapeId="0" xr:uid="{039A50CC-E9E1-4344-8AED-16D17E5BA297}">
      <text>
        <t>[Threaded comment]
Your version of Excel allows you to read this threaded comment; however, any edits to it will get removed if the file is opened in a newer version of Excel. Learn more: https://go.microsoft.com/fwlink/?linkid=870924
Comment:
    @Hayes, Jaimie D (DOH) ; @Bato, Aimee J (DOH) ; @McNamara, Jennifer (DOH) ; @Koval, Ryan J (DOH)  This position is 2nd priority for keeping as permanent</t>
      </text>
    </comment>
    <comment ref="H20" authorId="7" shapeId="0" xr:uid="{1BD45463-46CA-4F7C-B5F4-6E656CD6CAE5}">
      <text>
        <t>[Threaded comment]
Your version of Excel allows you to read this threaded comment; however, any edits to it will get removed if the file is opened in a newer version of Excel. Learn more: https://go.microsoft.com/fwlink/?linkid=870924
Comment:
    @Hayes, Jaimie D (DOH) ; @Bato, Aimee J (DOH) ; @McNamara, Jennifer (DOH) ; @Koval, Ryan J (DOH)  This position is 3rd priority for keeping as permanent</t>
      </text>
    </comment>
    <comment ref="H21" authorId="8" shapeId="0" xr:uid="{C196EA96-1C83-42D6-A43F-7BE0E6AEFEF2}">
      <text>
        <t xml:space="preserve">[Threaded comment]
Your version of Excel allows you to read this threaded comment; however, any edits to it will get removed if the file is opened in a newer version of Excel. Learn more: https://go.microsoft.com/fwlink/?linkid=870924
Comment:
    @Hayes, Jaimie D (DOH) ; @Bato, Aimee J (DOH) ; @McNamara, Jennifer (DOH) ; @Koval, Ryan J (DOH)  This position is 4th priority for establishing as permanent. </t>
      </text>
    </comment>
    <comment ref="H25" authorId="9" shapeId="0" xr:uid="{C2A8E813-0420-4FA1-9D88-41622246E964}">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@Ames, Tiffany (DOH) Chris is adding a BA for you, to support Rhapsody and other related Data Exchange work/services. This was originally planned for requesting in the maintain core DP for Data Exchange, but not able to put forward, as we needed to stay with FTE levels previously defined. 
Reply:
    @Hughes, Kristi R  (DOH)  This is good news. BA Support for Rhapsody has been spotty, at best. It would be wonderful to get a perm position assigned to this work!
Reply:
    Updated to 2 ITBAs to include 1 for Data Exchange/Rhapsody and another fulltime staff dedicated to FHIR onboarding, maintenance and operational support.
Reply:
    Okay, I see it. I moved up the list to your BA area.</t>
      </text>
    </comment>
    <comment ref="G31" authorId="10" shapeId="0" xr:uid="{24450166-A9C0-4CE3-8D5D-BCCA44F2EA42}">
      <text>
        <t>[Threaded comment]
Your version of Excel allows you to read this threaded comment; however, any edits to it will get removed if the file is opened in a newer version of Excel. Learn more: https://go.microsoft.com/fwlink/?linkid=870924
Comment:
    This position is also requested in the Sustainable Enhancement PHL Infrastructure.</t>
      </text>
    </comment>
    <comment ref="G34" authorId="11" shapeId="0" xr:uid="{1731053F-5D26-4DE0-BB2F-0F8153256311}">
      <text>
        <t>[Threaded comment]
Your version of Excel allows you to read this threaded comment; however, any edits to it will get removed if the file is opened in a newer version of Excel. Learn more: https://go.microsoft.com/fwlink/?linkid=870924
Comment:
    This position is also requested in the Sustainable Enhancement PHL Infrastructure.</t>
      </text>
    </comment>
    <comment ref="G37" authorId="12" shapeId="0" xr:uid="{E4C60D25-7E6F-4E7C-9D9E-EA23434CCE55}">
      <text>
        <t>[Threaded comment]
Your version of Excel allows you to read this threaded comment; however, any edits to it will get removed if the file is opened in a newer version of Excel. Learn more: https://go.microsoft.com/fwlink/?linkid=870924
Comment:
    This position is also requested in the Sustainable Enhancement PHL Infrastructure.</t>
      </text>
    </comment>
    <comment ref="G39" authorId="13" shapeId="0" xr:uid="{9B53E687-A986-457E-8768-1E56B650E3D1}">
      <text>
        <t>[Threaded comment]
Your version of Excel allows you to read this threaded comment; however, any edits to it will get removed if the file is opened in a newer version of Excel. Learn more: https://go.microsoft.com/fwlink/?linkid=870924
Comment:
    This position is also requested in the Sustainable Enhancement PHL Infrastructure.</t>
      </text>
    </comment>
    <comment ref="G41" authorId="14" shapeId="0" xr:uid="{EFB1FE28-E848-4760-99C2-E36082FA7539}">
      <text>
        <t>[Threaded comment]
Your version of Excel allows you to read this threaded comment; however, any edits to it will get removed if the file is opened in a newer version of Excel. Learn more: https://go.microsoft.com/fwlink/?linkid=870924
Comment:
    This position is also requested in the Sustainable Enhancement PHL Infrastructure.</t>
      </text>
    </comment>
    <comment ref="G42" authorId="15" shapeId="0" xr:uid="{08CD903E-B6D2-4B65-BA13-3C1C531E346D}">
      <text>
        <t>[Threaded comment]
Your version of Excel allows you to read this threaded comment; however, any edits to it will get removed if the file is opened in a newer version of Excel. Learn more: https://go.microsoft.com/fwlink/?linkid=870924
Comment:
    This position is also requested in the Sustainable Enhancement PHL Infrastructure.</t>
      </text>
    </comment>
    <comment ref="F47" authorId="16" shapeId="0" xr:uid="{AB14852B-0F26-40A8-9267-A6F95BDE2F12}">
      <text>
        <t>[Threaded comment]
Your version of Excel allows you to read this threaded comment; however, any edits to it will get removed if the file is opened in a newer version of Excel. Learn more: https://go.microsoft.com/fwlink/?linkid=870924
Comment:
    This position is funded 50% DCHS HTS Indirect &amp; 50% PHWFG
Reply:
    @Ganesh, Muthu (DOH) is this position supporting COVID activities?
Reply:
    Yes, as this position deals with all of the ELR data which is a superset of all diseases including COVID</t>
      </text>
    </comment>
    <comment ref="E48" authorId="17" shapeId="0" xr:uid="{50BB09AB-DDBD-4345-8041-0D7A426EEA6B}">
      <text>
        <t xml:space="preserve">[Threaded comment]
Your version of Excel allows you to read this threaded comment; however, any edits to it will get removed if the file is opened in a newer version of Excel. Learn more: https://go.microsoft.com/fwlink/?linkid=870924
Comment:
    Changed these two to Existing, because we are in the process of hiring and the positions were established a while ago </t>
      </text>
    </comment>
    <comment ref="F49" authorId="18" shapeId="0" xr:uid="{5247E34D-B821-47DC-BF79-906F1D64BD52}">
      <text>
        <t>[Threaded comment]
Your version of Excel allows you to read this threaded comment; however, any edits to it will get removed if the file is opened in a newer version of Excel. Learn more: https://go.microsoft.com/fwlink/?linkid=870924
Comment:
    this position is to support phl?
Reply:
    Yes
Reply:
    @Ganesh, Muthu (DOH) what is the position #?
Reply:
    71074850</t>
      </text>
    </comment>
    <comment ref="F50" authorId="19" shapeId="0" xr:uid="{0ABD2D99-E881-46E5-90DB-0F6EC1C775BF}">
      <text>
        <t>[Threaded comment]
Your version of Excel allows you to read this threaded comment; however, any edits to it will get removed if the file is opened in a newer version of Excel. Learn more: https://go.microsoft.com/fwlink/?linkid=870924
Comment:
    @Ganesh, Muthu (DOH) what is the position #?
Reply:
    71081654
Reply:
    @Ganesh, Muthu (DOH) FYA- this position is funded by ELC 9431020X.</t>
      </text>
    </comment>
    <comment ref="L67" authorId="20" shapeId="0" xr:uid="{A43CF6F4-F048-44C7-8784-A3228E3409BC}">
      <text>
        <t>[Threaded comment]
Your version of Excel allows you to read this threaded comment; however, any edits to it will get removed if the file is opened in a newer version of Excel. Learn more: https://go.microsoft.com/fwlink/?linkid=870924
Comment:
    @McNamara, Jennifer (DOH) Confirm with JMac - Is the intent for this DP to fund ongoing or is it for a limited time, such as for the biennium?
Reply:
    Some requests may not be time limited and should be built into our base moving forward. When proposing FTE, please indicate if time limited and estimate when the need will end.
Reply:
    Okay. We can discuss further when we meet at 9. Thanks!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tc={DD6036D0-ABF7-4667-9DEF-4879640EC918}</author>
    <author>tc={DD54A8B7-A194-4F18-A2E8-FA145425E431}</author>
    <author>tc={6FBBF890-42FD-4D9C-8161-23325D00BF6B}</author>
    <author>tc={62EA6EA3-777B-4DA4-B37A-99E69491F4EE}</author>
    <author>tc={24079FFC-8965-4F49-9A3E-06054D939E8C}</author>
    <author>tc={04D633A9-070A-4EED-84AA-DFC1F36E4106}</author>
    <author>tc={5A2E2B39-3B61-44F6-BB81-91AFDF590811}</author>
  </authors>
  <commentList>
    <comment ref="C18" authorId="0" shapeId="0" xr:uid="{DD6036D0-ABF7-4667-9DEF-4879640EC918}">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@Bato, Aimee J (DOH) can we add $340k to column C to show the one-time cost added into the total. FSO was questioning whether this is something to be included on the DP. Thanks! 
Reply:
    yes, i will add in this column. </t>
      </text>
    </comment>
    <comment ref="C19" authorId="1" shapeId="0" xr:uid="{DD54A8B7-A194-4F18-A2E8-FA145425E431}">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@McNamara, Jennifer (DOH) Aimee is out but I'm wondering if there isn't data in column C do I include it? 
Reply:
    Darn, I am not sure on that. Can we nail that down on Monday?
Reply:
    Sounds good easy enough to take out if needed. As it stands, I have it all added, even if not in column C or D. Thanks! 
Reply:
    @Bato, Aimee J (DOH) could you please assist with my question above. Thanks!
Reply:
    @Hayes, Jaimie D (DOH) I believe that may be one time cost but will verify with Muthu and get back with you asap.</t>
      </text>
    </comment>
    <comment ref="D19" authorId="2" shapeId="0" xr:uid="{6FBBF890-42FD-4D9C-8161-23325D00BF6B}">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@McNamara, Jennifer (DOH) Aimee is out but I'm wondering if there isn't data in column C do I include it? 
Reply:
    Darn, I am not sure on that. Can we nail that down on Monday?
Reply:
    Sounds good easy enough to take out if needed. As it stands, I have it all added, even if not in column C or D. Thanks! 
Reply:
    @Bato, Aimee J (DOH) could you please assist with my question above. Thanks!
Reply:
    @Hayes, Jaimie D (DOH) I believe that may be one time cost but will verify with Muthu and get back with you asap.</t>
      </text>
    </comment>
    <comment ref="C20" authorId="3" shapeId="0" xr:uid="{62EA6EA3-777B-4DA4-B37A-99E69491F4EE}">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@McNamara, Jennifer (DOH) Aimee is out but I'm wondering if there isn't data in column C do I include it? 
Reply:
    Darn, I am not sure on that. Can we nail that down on Monday?
Reply:
    Sounds good easy enough to take out if needed. As it stands, I have it all added, even if not in column C or D. Thanks! 
Reply:
    @Bato, Aimee J (DOH) could you please assist with my question above. Thanks!
Reply:
    @Hayes, Jaimie D (DOH) I believe that may be one time cost but will verify with Muthu and get back with you asap.</t>
      </text>
    </comment>
    <comment ref="D20" authorId="4" shapeId="0" xr:uid="{24079FFC-8965-4F49-9A3E-06054D939E8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@McNamara, Jennifer (DOH) Aimee is out but I'm wondering if there isn't data in column C do I include it? 
Reply:
    Darn, I am not sure on that. Can we nail that down on Monday?
Reply:
    Sounds good easy enough to take out if needed. As it stands, I have it all added, even if not in column C or D. Thanks! 
Reply:
    @Bato, Aimee J (DOH) could you please assist with my question above. Thanks!
Reply:
    @Hayes, Jaimie D (DOH) I believe that may be one time cost but will verify with Muthu and get back with you asap.</t>
      </text>
    </comment>
    <comment ref="A21" authorId="5" shapeId="0" xr:uid="{04D633A9-070A-4EED-84AA-DFC1F36E4106}">
      <text>
        <t>[Threaded comment]
Your version of Excel allows you to read this threaded comment; however, any edits to it will get removed if the file is opened in a newer version of Excel. Learn more: https://go.microsoft.com/fwlink/?linkid=870924
Comment:
    @Ganesh, Muthu (DOH) Hi Muthu, when you have the estimates for Tableau can you input the information. thank you</t>
      </text>
    </comment>
    <comment ref="E39" authorId="6" shapeId="0" xr:uid="{5A2E2B39-3B61-44F6-BB81-91AFDF590811}">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@Bato, Aimee J (DOH) can we please put $1641 in column D to represent the need for renewal come March 2025.
Reply:
    yes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tc={6254E277-D785-4E84-BDB1-1FE441735806}</author>
    <author>tc={1B1A613D-8D09-4CC2-A64F-FA19259C1168}</author>
  </authors>
  <commentList>
    <comment ref="G2" authorId="0" shapeId="0" xr:uid="{6254E277-D785-4E84-BDB1-1FE441735806}">
      <text>
        <t>[Threaded comment]
Your version of Excel allows you to read this threaded comment; however, any edits to it will get removed if the file is opened in a newer version of Excel. Learn more: https://go.microsoft.com/fwlink/?linkid=870924
Comment:
    These costs added OIT-HTS System Costs under STAMS- D365 FINANCE &amp; OPERATIONS LICENSES</t>
      </text>
    </comment>
    <comment ref="G7" authorId="1" shapeId="0" xr:uid="{1B1A613D-8D09-4CC2-A64F-FA19259C1168}">
      <text>
        <t>[Threaded comment]
Your version of Excel allows you to read this threaded comment; however, any edits to it will get removed if the file is opened in a newer version of Excel. Learn more: https://go.microsoft.com/fwlink/?linkid=870924
Comment:
    both costs added to OIT-HTS System costs under STAMS- SCANNING DEVICES</t>
      </text>
    </comment>
  </commentList>
</comments>
</file>

<file path=xl/sharedStrings.xml><?xml version="1.0" encoding="utf-8"?>
<sst xmlns="http://schemas.openxmlformats.org/spreadsheetml/2006/main" count="864" uniqueCount="349">
  <si>
    <t>Team</t>
  </si>
  <si>
    <t>Job Classification</t>
  </si>
  <si>
    <t>Classification</t>
  </si>
  <si>
    <t># of FTEs</t>
  </si>
  <si>
    <t>New/Existing</t>
  </si>
  <si>
    <t>IT Support Description/Narrative</t>
  </si>
  <si>
    <t>Comments (Perm/Project)</t>
  </si>
  <si>
    <t>COVID DP or NEW DP
Criteria - Funding needs that would live beyond COVID pandemic should go to new DP. Those that are COVID specific, stay on COVID DP.</t>
  </si>
  <si>
    <t>Type of DP Confirmed 
(X or blank)</t>
  </si>
  <si>
    <t>Project to Perm Conversion (Y/N)</t>
  </si>
  <si>
    <t>If continuing as project, what is the duration?</t>
  </si>
  <si>
    <t>AMINA</t>
  </si>
  <si>
    <t>IT QUALITY ASSURANCE</t>
  </si>
  <si>
    <t>JOURNEY</t>
  </si>
  <si>
    <t>NEW</t>
  </si>
  <si>
    <t>ADD TO CEDAR SUPPORT</t>
  </si>
  <si>
    <t>PERMANENT</t>
  </si>
  <si>
    <t>VACANT</t>
  </si>
  <si>
    <t>NEW DP</t>
  </si>
  <si>
    <t>X</t>
  </si>
  <si>
    <t>FHIR &amp; DATA EXCHANGE
PROVIDE BA SUPPORT FOR FHIR, RHAPSODY AND DATA EXCHANGE SERVICES</t>
  </si>
  <si>
    <t>EXISTING</t>
  </si>
  <si>
    <t xml:space="preserve">SUPPORTS EXISTING SYSTEMS FOR EMERGENCY RESPONSE NEEDS, TO INCLUDE COVID APPLICATIONS AND ENTERPRISE SYSTEM; SUPPORTS WA HEALTH AND VACCINE LOCATOR; ONGOING SUPPORT. </t>
  </si>
  <si>
    <t>PROJECT/ELC GRANT. She will return to her previous BA position when her 2 yr ends.</t>
  </si>
  <si>
    <t>LISA ULCNIK</t>
  </si>
  <si>
    <t>Yes</t>
  </si>
  <si>
    <t xml:space="preserve">SUPPORTS EXISTING SYSTEMS FOR EMERGENCY RESPONSE NEEDS, TO INCLUDE COVID APPLICATIONS AND ENTERPRISE SYSTEM; ONGOING SUPPORT. </t>
  </si>
  <si>
    <t>STEPHANIE</t>
  </si>
  <si>
    <t>IT PROJECT MANAGEMENT</t>
  </si>
  <si>
    <t>MGR (Supervisor)</t>
  </si>
  <si>
    <t>CLOUD PROGRAM MANAGER: Directs cloud product management, cloud informatics and roadmapping for ongoing support of cloud needs and maturity advancements</t>
  </si>
  <si>
    <t>PERMANENT - Currently ELR</t>
  </si>
  <si>
    <t>STEPHANIE GOEBEL</t>
  </si>
  <si>
    <t>IT PROJECT MANAGER</t>
  </si>
  <si>
    <t>SR/SPEC</t>
  </si>
  <si>
    <t>CLOUD PROJECT MANAGER: Project manages cloud data center roadmap activities; Facilitates engagement of and collaboration between matrixed team of cloud, technology, informatics and other SMEs</t>
  </si>
  <si>
    <t>SR/SPEC  (Supervisor)</t>
  </si>
  <si>
    <t>CEDAR PRODUCT MANAGER: Oversees management of DOH cloud data analytics product offering lifecycle: maintenance/operations, onboarding/adoption and maturity advancements; Supervises work of CEDAR PM and Scrum Master; Primary point of coordination for CEDAR stakeholder communications and collaboration</t>
  </si>
  <si>
    <t xml:space="preserve">IT PROJECT MANAGER </t>
  </si>
  <si>
    <t>CEDAR SCRUM MASTER: Manages CEDAR maintenance and operations backlog; Coordinates with CEDAR and agency leadership for prioritization and execution of backlog items</t>
  </si>
  <si>
    <t>CEDAR PROJECT MANAGER: Project manages CEDAR data set and new user group onboarding/adoption and maturity advancement projects</t>
  </si>
  <si>
    <t>PROJECT</t>
  </si>
  <si>
    <t>MARK BONAUDI</t>
  </si>
  <si>
    <t>SENIOR EPIDEMIOLOGIST</t>
  </si>
  <si>
    <t>(Supervisor)</t>
  </si>
  <si>
    <t>CLOUD INFORMATICS MANAGER: Manages Cloud Informatics staff; Monitors, contributes to, and shares national DMI trends/efforts for DOH cloud informatics maturity advancements</t>
  </si>
  <si>
    <t>EPIDEMIOLOGIST 3</t>
  </si>
  <si>
    <t>CLOUD INFORMATICS DEVELOPMENT SUPERVISOR: Supervises development/maintenance of cloud analytics building blocks; Collaborates/consults with IT data operations on cloud analytics architecture components</t>
  </si>
  <si>
    <t>CLOUD INFORMATICS OPERATIONS SUPERVISOR: Supervises informatics development for onboarding and change management of cloud analytics services; Oversees documentation of existing analytical pipelines/data products</t>
  </si>
  <si>
    <t>EPIDEMIOLOGIST 2</t>
  </si>
  <si>
    <t>CLOUD INFORMATICS EDUCATION LEAD: Trains/educates CEDAR stakeholders; Collaborates with CEDAR stakeholders on and assesses emerging epi toolkit needs and ongoing use cases; Provides tier 2 support for DOH CEDAR Informatics and Epi Users</t>
  </si>
  <si>
    <t>CLOUD INFORMATICS DEVELOPER: Performs development of building blocks for data analytics; Develops, maintains and provides consult for analytical pipelines and data products; Provides tier 3 support for CEDAR Informatics and Epi Users</t>
  </si>
  <si>
    <t>RYAN</t>
  </si>
  <si>
    <t>IT CUSTOMER SUPPORT</t>
  </si>
  <si>
    <t>SUPPORT AZURE, SECURITY, &amp; NETWORK SUPPORT. THIS SUPPORT IS FOR ALL SERVICES INCLUDING CEDAR SUPPORT (TUMWATER SUPPORT)</t>
  </si>
  <si>
    <t>IT TECHNICIAN 2</t>
  </si>
  <si>
    <t>SUPPORT EXTERNAL DATA/STAKEHOLDER HELPDESK [TIER 1 SUPPORT]. THIS SUPPORT IS FOR ALL SERVICES AND INCLUDES CEDAR SUPPORT (TUMWATER SUPPORT)</t>
  </si>
  <si>
    <t>IT TELECOM AND NETWORK</t>
  </si>
  <si>
    <t>COVID Unit for PHL - IT Network and Telecommunications to support the effort in evaluating and improving performance for data flows within PHL and its partners; Increase the capacity of network bandwith to improve performance for all systems within the lab</t>
  </si>
  <si>
    <t>PROJECT/ ELC GRANT
Through 7/31/2023</t>
  </si>
  <si>
    <t>BRYANT FERDINAND</t>
  </si>
  <si>
    <t xml:space="preserve">COVID UNIT FOR PHL- IT CUSTOMER SUPPORT FOR SERVICE DESK SUPPORT AND INTERFACE OF INSTRUMENTS WITH LIMS; NEW TEST LAB TO SUPPORT TESTING OF NEW AND UPGRADED INSTRUMENTS SOFTWARE WITHIN PHL.  </t>
  </si>
  <si>
    <t>JAMES STEWART</t>
  </si>
  <si>
    <t>COVID UNIT FOR PHL- IT CUSTOMER SUPPORT FOR SERVICE DESK SUPPORT AND INTERFACE OF INSTRUMENTS WITH LIMS; NEW TEST LAB TO SUPPORT TESTING OF NEW AND UPGRADED INSTRUMENTS SOFTWARE WITHIN PHL.</t>
  </si>
  <si>
    <t>WING CHAN</t>
  </si>
  <si>
    <t>END USER PERMISSIONS, ACCESS, AND CUSTOMER SUPPORT FOR CREST, WA HEALTH, QR PORTAL AND EDRS</t>
  </si>
  <si>
    <t>KAREEM SMITH</t>
  </si>
  <si>
    <t>COVID DP</t>
  </si>
  <si>
    <t>TIFFANY</t>
  </si>
  <si>
    <t xml:space="preserve">IT BUSINESS ANALYSTS </t>
  </si>
  <si>
    <r>
      <rPr>
        <sz val="11"/>
        <color rgb="FFFF0000"/>
        <rFont val="Calibri"/>
      </rPr>
      <t xml:space="preserve">SUPERVISOR </t>
    </r>
    <r>
      <rPr>
        <sz val="11"/>
        <color rgb="FF000000"/>
        <rFont val="Calibri"/>
      </rPr>
      <t xml:space="preserve">FOR STAFF TO SUPPORT COVID APPLICATION AND ENTERPRISE SYSTEMS (WaHealth, WaVerify, WaNotify, Vaccine Locator, CREST, eCR, HHS/SBOH, CEDAR-CHARS)
</t>
    </r>
  </si>
  <si>
    <t>PROJECT
Project End Date 12/31/2024 - ELC</t>
  </si>
  <si>
    <t>JEFF PALMER</t>
  </si>
  <si>
    <t>SUPPORTS EXISTING SYSTEMS FOR THE COVID APPLICATIONS AND ENTERPRISE SYSTEM (WaVerify, WaNotify, Vaccine Locator, CREST, eCR, HHS/SBOH, CEDAR-CHARS)</t>
  </si>
  <si>
    <t>PROJECT
Project End Date 07/31/2023 - ELC</t>
  </si>
  <si>
    <t xml:space="preserve">IT BUSINESS ANALYST </t>
  </si>
  <si>
    <t>RAMYA SUBRAMANIAN</t>
  </si>
  <si>
    <t>CHAITHANYA KESINENI</t>
  </si>
  <si>
    <t>IT BUSINESS ANALYST</t>
  </si>
  <si>
    <t>WA Health business analysis, QA M/O establish baseline staffing</t>
  </si>
  <si>
    <t>CURRENT STAFF but no funding</t>
  </si>
  <si>
    <t>CHUONG</t>
  </si>
  <si>
    <t>IT APPLICATION DEVELOPMENT</t>
  </si>
  <si>
    <t>MANAGER</t>
  </si>
  <si>
    <t>1 </t>
  </si>
  <si>
    <t xml:space="preserve">PHL IT OFFICE DIRECTOR.  MANAGE IT STAFF AND ALL IT SERVICES AT PHL.  PROVIDE SUPPORT FOR CURRENT EMERGENCY RESPONSE NEEDS, BUILD SOLID FOUNDATIONAL CAPABILTIES TO MODERNIZE LABORATORY SYSTEMS.  </t>
  </si>
  <si>
    <t>PROJECT/ ELC GRANT</t>
  </si>
  <si>
    <t>CHUONG NGUYEN</t>
  </si>
  <si>
    <t>YES</t>
  </si>
  <si>
    <t> ENTRY</t>
  </si>
  <si>
    <t xml:space="preserve">PHL - PROVIDE SUPPORT FOR COVID PROJECTS &amp; BUILD SOLID FOUNDATIONAL CAPABILTIES TO MODERNIZE LABORATORY SYSTEMS.  </t>
  </si>
  <si>
    <t>PROJECT/ ELC GRANT*</t>
  </si>
  <si>
    <t>CHRIS BALWIN</t>
  </si>
  <si>
    <t>ENTRY</t>
  </si>
  <si>
    <t>JASON YABANDEH</t>
  </si>
  <si>
    <t xml:space="preserve">PHL - PROVIDE SUPPORT FOR CURRENT EMERGENCY RESPONSE NEEDS, BUILD SOLID FOUNDATIONAL CAPABILTIES TO MODERNIZE LABORATORY SYSTEMS.  </t>
  </si>
  <si>
    <t>DAVID MIDDLETON</t>
  </si>
  <si>
    <t> JOURNEY</t>
  </si>
  <si>
    <t>PHL - PROVIDE SUPPORT FOR LIMS REPLACEMENT PROJECT  AND OTHER PHL SYSTEMS</t>
  </si>
  <si>
    <t> VACANT</t>
  </si>
  <si>
    <t>SENIOR/SPECIALIST</t>
  </si>
  <si>
    <t xml:space="preserve">PHL - LEAD COVID PHL APPLICATION DEVELOPMENT STAFF. PROVIDE SUPPORT FOR COVID PROJECTS &amp; BUILD SOLID FOUNDATIONAL CAPABILTIES TO MODERNIZE LABORATORY SYSTEMS.  </t>
  </si>
  <si>
    <t> SENIOR/SPECIALIST</t>
  </si>
  <si>
    <t>PHL – MANAGE ALL PHL COVID PROJECTS &amp; BUILD SOLID FOUNDATIONAL CAPABILTIES TO MODERNIZE LABORATORY SYSTEMS</t>
  </si>
  <si>
    <t>JACQUI RHODES</t>
  </si>
  <si>
    <t>PHL - PROVIDE SUPPORT FOR CURRENT EMERGENCY RESPONSE NEEDS, BUILD SOLID FOUNDATIONAL CAPABILTIES TO MODERNIZE LABORATORY SYSTEMS.</t>
  </si>
  <si>
    <t xml:space="preserve">PHL - PROVIDE SUPPORT COVID PROJECTS </t>
  </si>
  <si>
    <t>THOMAS HEMMON</t>
  </si>
  <si>
    <t>MUTHU</t>
  </si>
  <si>
    <t>IT DATA MANAGEMENT</t>
  </si>
  <si>
    <t xml:space="preserve">COVID UNIT FOR ALL EFFORTS - DATA MANAGEMENT - IT MANAGER TO SUPPORT DATA &amp; ANALYSTICS PROJECTS, CLOUD INCLUDING INTEROPERABILITY, FHIR, RHAPSODY, POWER BI, AND DATABASE MANAGEMENT. </t>
  </si>
  <si>
    <t>PERMANENT
50% OF THIS POSITION NEEDS FUNDING FROM NEW DP</t>
  </si>
  <si>
    <t>MUTHU GANESH</t>
  </si>
  <si>
    <t xml:space="preserve">IT DATA MANAGEMENT </t>
  </si>
  <si>
    <t xml:space="preserve">DEVELOPER TO SUPPORT DATA VISUALIZATIONS AND DEVELOPMENT IN Tableau and POWER BI, TO INCLUDE MANAGEMENT OF AGENCIES Tableau ENVIRONMENT. </t>
  </si>
  <si>
    <t>MARCELLS VOLPINTESTA</t>
  </si>
  <si>
    <t>IT APP DEVELOPMENT</t>
  </si>
  <si>
    <r>
      <rPr>
        <sz val="11"/>
        <color rgb="FFFF0000"/>
        <rFont val="Calibri"/>
      </rPr>
      <t>WORKING SUPERVISOR</t>
    </r>
    <r>
      <rPr>
        <sz val="11"/>
        <color rgb="FF000000"/>
        <rFont val="Calibri"/>
      </rPr>
      <t xml:space="preserve">/ SUPPORT OF DATA INTEROPERABILITY INCLUDING HL7 AND FHIR, RESPONSIBLE FOR ALL MANAGEMENT AND LEADERSHIP OF INTEROPERABILITY WORK. SUPERVISOR OF RHAPSODY AND FHIR SERVICES STAFF. </t>
    </r>
  </si>
  <si>
    <t>SUDEEP NEPAL</t>
  </si>
  <si>
    <t xml:space="preserve">PERMANENT RHAPSODY POSITION FOR THE ENHANECD SUPPORT FOR PHOCIS- UNIT TO SUPPORT RHAPSODY, FHIR, AND HL7. </t>
  </si>
  <si>
    <t xml:space="preserve">PERMANENT RHAPSODY POSITION
FOR PHL. APPLICATION DEVELOPER TO SUPPORT RHAPSODY, FHIR, AND HL7. </t>
  </si>
  <si>
    <t xml:space="preserve">PERMANENT RHAPSODY POSITION
APPLICATION DEVELOPER TO EXCLUSIVELY SUPPORT FHIR. </t>
  </si>
  <si>
    <t>WILL BE POSTED FOR RECRUITMENT</t>
  </si>
  <si>
    <t xml:space="preserve">JAMES </t>
  </si>
  <si>
    <t xml:space="preserve">COVID APPLICATION DEVELOPER TO SUPPORT WA HEALTH, CREST, QR PORTAL, WA VERIFY, VACCINE LOCATOR. </t>
  </si>
  <si>
    <t>CAT ROBINSON</t>
  </si>
  <si>
    <t>PROJECT MANAGEMENT POSITION TO SUPPORT ONGOING EFFORTS IN SUPPORT OF COVID EFFORTS TO INCLUDE WAHEALTH, WAVERIFY AND OTHER UPCOMING EFFORTS.</t>
  </si>
  <si>
    <t>COVID DP (1)
NEW DP (1)</t>
  </si>
  <si>
    <t>CHRIS BAUMGARTNER</t>
  </si>
  <si>
    <t>EPIDEMIOLOGIST 3 (NON-MEDICAL)</t>
  </si>
  <si>
    <t>DATA EXCHANGE
PROVIDE SUPPORT ON ELR ONBOARDING AND PRODUCTION</t>
  </si>
  <si>
    <t>PROJECT - July 2023</t>
  </si>
  <si>
    <t>WA-VERIFY, WA-NOTIFY, FHIR
PROVIDE SUPPORT FOR NEW FHIR INFRASTRUCTURE</t>
  </si>
  <si>
    <t>EPIDEMIOLOGIST 2 (NON-MEDICAL)</t>
  </si>
  <si>
    <t>DATA EXCHANGE
PROVIDE SUPPORT FOR eCR ONBOARDING AND PRODUCTION</t>
  </si>
  <si>
    <t>DATA EXCHANGE
PROVIDE SUPPORT FOR SYNDROMIC ONBOARDING AND PRODUCTION</t>
  </si>
  <si>
    <t>WMS 02</t>
  </si>
  <si>
    <t>DATA EXCHANGE
MANAGING ALL STAFF FOR THE ELR, eCR, AND SYNDROMIC ONBOARDING AND PRODUCTION</t>
  </si>
  <si>
    <t>EPIDEMIOLOGIST 1</t>
  </si>
  <si>
    <t>WA-VERIFY, WA-NOTIFY, FHIR
PROVIDE SUPPORT FOR WA-VERIFY AND WA-NOTIFY OPERATIONS AND PRODUCTION</t>
  </si>
  <si>
    <t>SENIOR EPIDEMIOLOGIST (NON-MEDICAL)</t>
  </si>
  <si>
    <t>DATA EXCHANGE
SUPERVISOR FOR STAFF PROVIDING eCR ONBOARDING AND PRODUCTION SUPPORT</t>
  </si>
  <si>
    <t>DATA EXCHANGE
SUPERVISOR FOR STAFF SUPPORTING FHIR INFRASTRUCTURE</t>
  </si>
  <si>
    <t>WA-VERIFY, WA-NOTIFY, FHIR; EPIC/ROVER
LEAD FOR EPIC/ROVER IMPLEMENTATIONS AND ONGOING OPERATIONS (COVID care management at LTCFs)</t>
  </si>
  <si>
    <t>HEALTH SERVICES CONSULTANT 3</t>
  </si>
  <si>
    <t>BRIAN MANNION</t>
  </si>
  <si>
    <t>MANAGEMENT ANALYST 3</t>
  </si>
  <si>
    <t> </t>
  </si>
  <si>
    <t xml:space="preserve">Project management coordination for efforts such as COVID-19 emergency response  and product and process development, business process modernization, and major organizational changes related to projects including WA-VERIFY, SMART Health Card Print, SMART Health Link, and SMART Health G19 </t>
  </si>
  <si>
    <t>PROJECT position ends 12/31/2022
Current funding: PMO budgeted through - 12/31/2022</t>
  </si>
  <si>
    <t>MANAGEMENT ANALYST 4</t>
  </si>
  <si>
    <t>Provides mid-level project management for efforts such as COVID-19 emergency response and product and process development, business process modernization, and major organizational changes related to projects including WA-VERIFY AND WA-NOTIFY</t>
  </si>
  <si>
    <t>PROJECT position ended 6/30/2021
Current funding: TBD</t>
  </si>
  <si>
    <t>PROJECT position ends 12/31/2022
Current funding: PMO budgeted through 12/31/2022</t>
  </si>
  <si>
    <t xml:space="preserve">Permanent 
Current funding: ELC - data mod </t>
  </si>
  <si>
    <t>Monica Hupp</t>
  </si>
  <si>
    <t>Provides senior level project management for COVID disruption and innovative efforts such as COVID-19 Data Modernization Initiative (DMI), as well as product and process development and major organizational changes projects including Resource Management Dashboard and modernization projects that supports DOH response for COVID, emergencies, and workforce development.</t>
  </si>
  <si>
    <t>JUSTINE MIRACLE</t>
  </si>
  <si>
    <t>Provides senior level project management for efforts such as on-going COVID-19 emergency response, product and process development, business process &amp; facilties modernization, stakeholder and customer engagement and major organizational changes related to projects including WA HEALTH, WA-VERIFY, SMART Health Card Print, SMART Health Link,  SMART Health G19 , and WA NOTIFY</t>
  </si>
  <si>
    <t>Permanent 
Current funding: TBD</t>
  </si>
  <si>
    <t>JUDY HALL</t>
  </si>
  <si>
    <t>LEAD FOR CHANGE MANAGEMENT TEAM.  CHANGE MANAGEMENT TEAM WILL PREPARE AND ONBOARD NEW SYSTEM USERS, PREPARE STAKEHOLDERS FOR SHARED SOLUTIONS, AND INCREASE ADOPTION OF COVID-RELATED SYSTEMS AND BUSINESS PROCESSES (SUCH AS WA HEALTH, CEDAR, MOVING TO CLOUD ENVIRONMENT, QR PORTAL)  TO MAXIMIZE USAGE BY EMPLOYEES, CUSTOMERS AND PARTNERS.</t>
  </si>
  <si>
    <t xml:space="preserve">Permanent </t>
  </si>
  <si>
    <t>MA-5</t>
  </si>
  <si>
    <t xml:space="preserve">CHANGE MANAGERS  WHO WILL PREPARE AND ONBOARD NEW SYSTEM USERS, PREPARE STAKEHOLDERS FOR SHARED SOLUTIONS, AND INCREASE ADOPTION OF COVID-RELATED SYSTEMS AND BUSINESS PROCESSES (SUCH AS WA-HEALTH, CEDAR, MOVING TO CLOUD ENVIRONMENT, QR PORTAL) TO  MAXIMIZE USAGE BY EMPLOYEES, CUSTOMERS AND PARTNERS.  </t>
  </si>
  <si>
    <t>George</t>
  </si>
  <si>
    <t xml:space="preserve">IT APPLICATION DEVELOPMENT </t>
  </si>
  <si>
    <t>WA Health development M/O establish baseline staff</t>
  </si>
  <si>
    <t>SERVICE</t>
  </si>
  <si>
    <t>EST. COSTS</t>
  </si>
  <si>
    <t>YEAR 1</t>
  </si>
  <si>
    <t>YEAR 2</t>
  </si>
  <si>
    <t>BIENNIUM</t>
  </si>
  <si>
    <t>COMMENTS</t>
  </si>
  <si>
    <t xml:space="preserve">See Appendix A for cost breakdown details </t>
  </si>
  <si>
    <t>CLOUD DATACENTER</t>
  </si>
  <si>
    <t>DOH CLOUD DATACENTER</t>
  </si>
  <si>
    <t>4.2M /YR</t>
  </si>
  <si>
    <t>WATECH 0365 CLOUD DATACENTER</t>
  </si>
  <si>
    <t>6K/YR</t>
  </si>
  <si>
    <t>MSFT ENTERPRISE AGMT 1</t>
  </si>
  <si>
    <t>1.0M /YR</t>
  </si>
  <si>
    <t>MSFT ENTERPRISE AGMT 2 (STAMS)</t>
  </si>
  <si>
    <t>72K /YR</t>
  </si>
  <si>
    <t>EPI WIN10 RD TRANSITION TO CLOUD VM</t>
  </si>
  <si>
    <t>50K /MO</t>
  </si>
  <si>
    <t>BIOINFORMATICS CLOUD</t>
  </si>
  <si>
    <t>12K /MO</t>
  </si>
  <si>
    <t>TOTAL</t>
  </si>
  <si>
    <t>MS Unified and MS Select Agreements</t>
  </si>
  <si>
    <t xml:space="preserve">MS UNIFIED </t>
  </si>
  <si>
    <t>350K /YR</t>
  </si>
  <si>
    <t xml:space="preserve">MS UNIFIED (OLD PREMIER AGREEMENT-OCCURS EVERY DECEMBER) 
CURRENT SPENDING PLAN=90K
COVID GAP NEEDED=350K
TOTAL ESTIMATED FOR DECEMBER 2022 THIS YEAR (440K) * AND EACH YEAR AFTER- THIS IS DUE TO G3 TO G5 UPGRADE AND ADDITIONAL DOH FTES FOR FY20 AND BEYOND </t>
  </si>
  <si>
    <t>MS SELECT</t>
  </si>
  <si>
    <t>150K /YR</t>
  </si>
  <si>
    <t>MS SELECT AGREEMENT (OCCURS EVERY MARCH)
CURRENT SPENDING PLAN =450K
COVID GAP NEEDED =150K
TOTAL ESTIMATED FOR MARCH 2023 (600K) *AND EACH YEAR AFTER FOR A FEW YEARS.- THIS HANDLES ALL OF OUR SQL CORES AND WINDER SERVER CORES AND SUPPORT.</t>
  </si>
  <si>
    <t>DATA ANALYTICS</t>
  </si>
  <si>
    <t>OTHER LICENSING</t>
  </si>
  <si>
    <t>ESRI</t>
  </si>
  <si>
    <t>188K /YR</t>
  </si>
  <si>
    <t xml:space="preserve">SQL </t>
  </si>
  <si>
    <t>340K ONE TIME</t>
  </si>
  <si>
    <t>APPROX. 40 SQL CORES; ONE TIME COST.
PLAN TO BRING IN 50 DATASETS</t>
  </si>
  <si>
    <t>SAS VIYA</t>
  </si>
  <si>
    <t>500K/YR</t>
  </si>
  <si>
    <t>FULL IMPLEMENTATION AND MIGRATION</t>
  </si>
  <si>
    <t xml:space="preserve">RSTUDIO </t>
  </si>
  <si>
    <t>BUILD OUT AND MIGRATION</t>
  </si>
  <si>
    <t>TABLEAU</t>
  </si>
  <si>
    <t xml:space="preserve">
Tableau build out with new architeture for internal and external users with 150 creator licenses.</t>
  </si>
  <si>
    <t>Tableau – Two-8 core licenses (qty: 16)= 700,000 for 2 years</t>
  </si>
  <si>
    <t>Additional Creator Licenses (qty: 150) = 252,000 for 2 years</t>
  </si>
  <si>
    <t>Azure VM Hosting Costs (qty: 72) = $280 = $20,160 (2 years)</t>
  </si>
  <si>
    <t>Azure VM Storage Costs (qty: 48) = $50 = $2,400 (2 years)</t>
  </si>
  <si>
    <t>N/A</t>
  </si>
  <si>
    <t>SQL Server Licenses $130,000 (3 years)</t>
  </si>
  <si>
    <t>FHIR</t>
  </si>
  <si>
    <t>SOFTWARE MAINTENANCE &amp; LICENSING</t>
  </si>
  <si>
    <t>500K /YR</t>
  </si>
  <si>
    <t>500K annual and ongoing costs</t>
  </si>
  <si>
    <t>GITHUB</t>
  </si>
  <si>
    <t>LICENSING</t>
  </si>
  <si>
    <t>55K /YR</t>
  </si>
  <si>
    <t>CURRENT 220 LICENSES &amp; WILL INCREASE TO 300 LICENSES</t>
  </si>
  <si>
    <t>STAMS [SUPPLY TRACKING AND MANAGEMENT SYSTEM]</t>
  </si>
  <si>
    <t>See Appendix B for STAMS details</t>
  </si>
  <si>
    <t>D365 FINANCE &amp; OPERATIONS LICENSES</t>
  </si>
  <si>
    <t>71K /YR</t>
  </si>
  <si>
    <t>ANNUAL AND ONGOING COSTS</t>
  </si>
  <si>
    <t>SCANNING DEVICES</t>
  </si>
  <si>
    <t>8K /YR</t>
  </si>
  <si>
    <t>WA HEALTH</t>
  </si>
  <si>
    <t>Domain SSL certificate – WA Health</t>
  </si>
  <si>
    <t>$1,641.00
w/ current tax</t>
  </si>
  <si>
    <t>Ongoing, Current paid - APRIL 8, 2022 - APRIL 7, 2025- Renewal March 2025</t>
  </si>
  <si>
    <t>Year 1</t>
  </si>
  <si>
    <t>Year 2</t>
  </si>
  <si>
    <t>Biennium</t>
  </si>
  <si>
    <t>Year 3</t>
  </si>
  <si>
    <t>Year 4</t>
  </si>
  <si>
    <t>Year 5</t>
  </si>
  <si>
    <t>Year 6</t>
  </si>
  <si>
    <t>Current Annual</t>
  </si>
  <si>
    <t>Current Use</t>
  </si>
  <si>
    <t>Per dataset/app</t>
  </si>
  <si>
    <t>Expansion/year</t>
  </si>
  <si>
    <t>Existing + Expanded costs/yr</t>
  </si>
  <si>
    <t>Azure Annual DOH Tenant/Data Center</t>
  </si>
  <si>
    <t>Current MSFT Exterprise Agmt 1</t>
  </si>
  <si>
    <t xml:space="preserve">Current MSFT Exterprise Agmt 2 (STAMS) </t>
  </si>
  <si>
    <t>MSFT annual inflation</t>
  </si>
  <si>
    <t>Increased use assumption</t>
  </si>
  <si>
    <t>MS Unified</t>
  </si>
  <si>
    <t>MS Select</t>
  </si>
  <si>
    <t>State G5 WATech O365 Tenant</t>
  </si>
  <si>
    <t>Advantage Program: 188,000</t>
  </si>
  <si>
    <t>50 licenses /$25,000 per year</t>
  </si>
  <si>
    <t>Epi Win10 RD transition to Cloud VM</t>
  </si>
  <si>
    <t>55 in Azure; 30 onprem</t>
  </si>
  <si>
    <t>AWS Bioinformatics</t>
  </si>
  <si>
    <t>Tableau</t>
  </si>
  <si>
    <t>Notes on OIT-HTS System Cost</t>
  </si>
  <si>
    <t>Total</t>
  </si>
  <si>
    <t>ASSUMPTIONS</t>
  </si>
  <si>
    <t>Azure DOH Tenant Invoice Includes</t>
  </si>
  <si>
    <t>MSFT Exterprise Agmt Includes</t>
  </si>
  <si>
    <t>Newly Added Costs</t>
  </si>
  <si>
    <t>Databricks reservation</t>
  </si>
  <si>
    <t>PBI</t>
  </si>
  <si>
    <t>Function Apps</t>
  </si>
  <si>
    <t>Power Automate</t>
  </si>
  <si>
    <t>ADF</t>
  </si>
  <si>
    <t>Power Apps</t>
  </si>
  <si>
    <t>Synapse</t>
  </si>
  <si>
    <t>D365</t>
  </si>
  <si>
    <t>ADO</t>
  </si>
  <si>
    <t>AAD</t>
  </si>
  <si>
    <t>Logic Apps</t>
  </si>
  <si>
    <t>GitHub</t>
  </si>
  <si>
    <t>Visual Studio</t>
  </si>
  <si>
    <t>Hosted in DOH Cloud Data Center</t>
  </si>
  <si>
    <t>Hosted in State Tenant</t>
  </si>
  <si>
    <t>Licensed by Enterprise Agmt 1</t>
  </si>
  <si>
    <t>Licensed by Enterprise Agmt 2</t>
  </si>
  <si>
    <t>Newly Licensed by Enterprise Agmt 1</t>
  </si>
  <si>
    <t>RAINIER (8 apps)</t>
  </si>
  <si>
    <t>QRPortal</t>
  </si>
  <si>
    <t>STAMS</t>
  </si>
  <si>
    <t>CRM</t>
  </si>
  <si>
    <t>REDCap</t>
  </si>
  <si>
    <t>CREST</t>
  </si>
  <si>
    <t>Resource Management</t>
  </si>
  <si>
    <t>CEDAR</t>
  </si>
  <si>
    <t>WAHealth</t>
  </si>
  <si>
    <t>IIS (WAVerify currently using)</t>
  </si>
  <si>
    <t>WAVerify</t>
  </si>
  <si>
    <t>COVID CICT</t>
  </si>
  <si>
    <t>Gov Dashboard</t>
  </si>
  <si>
    <t>Hospital Discharge</t>
  </si>
  <si>
    <t>DOH COVID Dashbaord</t>
  </si>
  <si>
    <t>DOH COVID Dashboard</t>
  </si>
  <si>
    <t>Negative Labs</t>
  </si>
  <si>
    <t>COVID Finance Dashboard</t>
  </si>
  <si>
    <t>WDRS</t>
  </si>
  <si>
    <t>Agency-wide Finance Dashboard</t>
  </si>
  <si>
    <t>OIT HTS Finance Dashboard</t>
  </si>
  <si>
    <t>COVID IMS Dashboards</t>
  </si>
  <si>
    <t>MPI in progress</t>
  </si>
  <si>
    <t>Cost per licence/year</t>
  </si>
  <si>
    <t>Quantity purchased 
for BR1</t>
  </si>
  <si>
    <t xml:space="preserve">Expiring </t>
  </si>
  <si>
    <t xml:space="preserve">Total </t>
  </si>
  <si>
    <t>Quantity needed</t>
  </si>
  <si>
    <t>Annual costs on-going M&amp;O</t>
  </si>
  <si>
    <t>Teams Licenses</t>
  </si>
  <si>
    <t>Finance + SCM (Procurement)</t>
  </si>
  <si>
    <t>SCM + Finace (Bonnie and Ron)</t>
  </si>
  <si>
    <t>SCM Licenses</t>
  </si>
  <si>
    <t>Device Licenses</t>
  </si>
  <si>
    <t>Devices</t>
  </si>
  <si>
    <t>Device Warranties</t>
  </si>
  <si>
    <t>5/1/2025?</t>
  </si>
  <si>
    <t>Asset Management (600 pieces)</t>
  </si>
  <si>
    <t>Government Tenant Usage</t>
  </si>
  <si>
    <t>Cloud hosting costs???</t>
  </si>
  <si>
    <t xml:space="preserve">HSO Managed Services Essentials </t>
  </si>
  <si>
    <r>
      <t xml:space="preserve">Chuong, Micro, and ELS - NO. </t>
    </r>
    <r>
      <rPr>
        <sz val="11"/>
        <color rgb="FFFF0000"/>
        <rFont val="Calibri"/>
        <family val="2"/>
        <scheme val="minor"/>
      </rPr>
      <t xml:space="preserve">Need answer from NBS and Ops. </t>
    </r>
  </si>
  <si>
    <t>Position #</t>
  </si>
  <si>
    <t>Position held by/Name</t>
  </si>
  <si>
    <r>
      <rPr>
        <strike/>
        <sz val="11"/>
        <color rgb="FF000000"/>
        <rFont val="Calibri"/>
      </rPr>
      <t>MELISSA KUTTY</t>
    </r>
    <r>
      <rPr>
        <sz val="11"/>
        <color rgb="FF000000"/>
        <rFont val="Calibri"/>
      </rPr>
      <t xml:space="preserve"> (VACANT)</t>
    </r>
  </si>
  <si>
    <r>
      <rPr>
        <strike/>
        <sz val="11"/>
        <color rgb="FF000000"/>
        <rFont val="Calibri"/>
      </rPr>
      <t>AMANDEEP KAUR</t>
    </r>
    <r>
      <rPr>
        <sz val="11"/>
        <color rgb="FF000000"/>
        <rFont val="Calibri"/>
      </rPr>
      <t xml:space="preserve"> (VACANT)</t>
    </r>
  </si>
  <si>
    <t>SAI TONG</t>
  </si>
  <si>
    <t>Not established</t>
  </si>
  <si>
    <t>Not Established</t>
  </si>
  <si>
    <t>Starting on 9/16/2022</t>
  </si>
  <si>
    <t>Priyadharshini Agoramoorthy</t>
  </si>
  <si>
    <t>Ariel Martinez</t>
  </si>
  <si>
    <t>71077206
71080030</t>
  </si>
  <si>
    <t>NOT ESTABLISHED</t>
  </si>
  <si>
    <t>Michelle Miller</t>
  </si>
  <si>
    <t>Vacant</t>
  </si>
  <si>
    <t>Ashley Peytak</t>
  </si>
  <si>
    <t>Amanda Higgins</t>
  </si>
  <si>
    <t>Caroline Thomas</t>
  </si>
  <si>
    <t>Laura West</t>
  </si>
  <si>
    <t>Joanne Mesadieu</t>
  </si>
  <si>
    <t>Tesha LeSure</t>
  </si>
  <si>
    <t>Currently Project position but need to be PERMANENT</t>
  </si>
  <si>
    <t xml:space="preserve">Per meeting w/James &amp; Aimee 9/2: This position is a duplicate of position 71077439 in George Elliot's team (New DP).  This position is to be removed from the COVID Gap DP.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</si>
</sst>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7" x14ac:knownFonts="1">
    <font>
      <sz val="11"/>
      <color theme="1"/>
      <name val="Calibri"/>
      <family val="2"/>
      <scheme val="minor"/>
    </font>
    <font>
      <b/>
      <sz val="11"/>
      <color theme="0"/>
      <name val="Calibri"/>
      <family val="2"/>
      <scheme val="minor"/>
    </font>
    <font>
      <sz val="11"/>
      <color rgb="FF006100"/>
      <name val="Calibri"/>
      <family val="2"/>
      <scheme val="minor"/>
    </font>
    <font>
      <sz val="11"/>
      <color rgb="FF000000"/>
      <name val="Calibri"/>
      <family val="2"/>
      <scheme val="minor"/>
    </font>
    <font>
      <sz val="11"/>
      <color rgb="FF000000"/>
      <name val="Calibri"/>
      <family val="2"/>
    </font>
    <font>
      <sz val="11"/>
      <name val="Calibri"/>
      <family val="2"/>
      <scheme val="minor"/>
    </font>
    <font>
      <b/>
      <sz val="11"/>
      <color theme="1"/>
      <name val="Calibri"/>
      <family val="2"/>
      <scheme val="minor"/>
    </font>
    <font>
      <sz val="11"/>
      <color rgb="FF000000"/>
      <name val="Calibri"/>
    </font>
    <font>
      <sz val="11"/>
      <color rgb="FF000000"/>
      <name val="Calibri"/>
      <charset val="1"/>
    </font>
    <font>
      <sz val="11"/>
      <color rgb="FF000000"/>
      <name val="Calibri"/>
      <family val="2"/>
      <charset val="1"/>
    </font>
    <font>
      <b/>
      <sz val="11"/>
      <color rgb="FFFFFFFF"/>
      <name val="Calibri"/>
    </font>
    <font>
      <sz val="10"/>
      <name val="Arial"/>
    </font>
    <font>
      <strike/>
      <sz val="11"/>
      <color theme="1"/>
      <name val="Calibri"/>
      <family val="2"/>
      <scheme val="minor"/>
    </font>
    <font>
      <b/>
      <sz val="11"/>
      <color rgb="FFFFFFFF"/>
      <name val="Calibri"/>
      <family val="2"/>
    </font>
    <font>
      <b/>
      <sz val="11"/>
      <color rgb="FF000000"/>
      <name val="Calibri"/>
      <family val="2"/>
    </font>
    <font>
      <sz val="11"/>
      <color theme="1"/>
      <name val="Calibri"/>
      <family val="2"/>
      <scheme val="minor"/>
    </font>
    <font>
      <sz val="11"/>
      <color rgb="FFFF0000"/>
      <name val="Calibri"/>
      <family val="2"/>
      <scheme val="minor"/>
    </font>
    <font>
      <b/>
      <sz val="12"/>
      <color theme="1"/>
      <name val="Calibri"/>
      <family val="2"/>
      <scheme val="minor"/>
    </font>
    <font>
      <i/>
      <sz val="11"/>
      <color theme="1"/>
      <name val="Calibri"/>
      <family val="2"/>
      <scheme val="minor"/>
    </font>
    <font>
      <b/>
      <sz val="11"/>
      <color rgb="FF000000"/>
      <name val="Calibri"/>
    </font>
    <font>
      <sz val="11"/>
      <color rgb="FFFF0000"/>
      <name val="Calibri"/>
    </font>
    <font>
      <sz val="11"/>
      <color theme="1"/>
      <name val="Calibri"/>
    </font>
    <font>
      <sz val="11"/>
      <color rgb="FF444444"/>
      <name val="Calibri"/>
      <charset val="1"/>
    </font>
    <font>
      <sz val="9"/>
      <color rgb="FF333333"/>
      <name val="Arial"/>
    </font>
    <font>
      <strike/>
      <sz val="11"/>
      <color rgb="FF000000"/>
      <name val="Calibri"/>
    </font>
    <font>
      <sz val="11"/>
      <color rgb="FFFF0000"/>
      <name val="Calibri"/>
      <charset val="1"/>
    </font>
    <font>
      <sz val="11"/>
      <color rgb="FFFF0000"/>
      <name val="Calibri"/>
      <family val="2"/>
    </font>
  </fonts>
  <fills count="25">
    <fill>
      <patternFill patternType="none"/>
    </fill>
    <fill>
      <patternFill patternType="gray125"/>
    </fill>
    <fill>
      <patternFill patternType="solid">
        <fgColor rgb="FF0070C0"/>
        <bgColor indexed="64"/>
      </patternFill>
    </fill>
    <fill>
      <patternFill patternType="solid">
        <fgColor theme="7" tint="0.79998168889431442"/>
        <bgColor indexed="64"/>
      </patternFill>
    </fill>
    <fill>
      <patternFill patternType="solid">
        <fgColor rgb="FFC6EFCE"/>
      </patternFill>
    </fill>
    <fill>
      <patternFill patternType="solid">
        <fgColor theme="9" tint="0.59999389629810485"/>
        <bgColor indexed="64"/>
      </patternFill>
    </fill>
    <fill>
      <patternFill patternType="solid">
        <fgColor rgb="FFFF99FF"/>
        <bgColor indexed="64"/>
      </patternFill>
    </fill>
    <fill>
      <patternFill patternType="solid">
        <fgColor rgb="FFFF9999"/>
        <bgColor indexed="64"/>
      </patternFill>
    </fill>
    <fill>
      <patternFill patternType="solid">
        <fgColor theme="5" tint="0.59999389629810485"/>
        <bgColor indexed="64"/>
      </patternFill>
    </fill>
    <fill>
      <patternFill patternType="solid">
        <fgColor rgb="FF00B0F0"/>
        <bgColor indexed="64"/>
      </patternFill>
    </fill>
    <fill>
      <patternFill patternType="solid">
        <fgColor rgb="FFC6E0B4"/>
        <bgColor indexed="64"/>
      </patternFill>
    </fill>
    <fill>
      <patternFill patternType="solid">
        <fgColor rgb="FFFFE699"/>
        <bgColor indexed="64"/>
      </patternFill>
    </fill>
    <fill>
      <patternFill patternType="solid">
        <fgColor rgb="FF70AD47"/>
        <bgColor rgb="FF000000"/>
      </patternFill>
    </fill>
    <fill>
      <patternFill patternType="solid">
        <fgColor rgb="FF4472C4"/>
        <bgColor rgb="FF000000"/>
      </patternFill>
    </fill>
    <fill>
      <patternFill patternType="solid">
        <fgColor rgb="FFFFF2CC"/>
        <bgColor indexed="64"/>
      </patternFill>
    </fill>
    <fill>
      <patternFill patternType="solid">
        <fgColor rgb="FFE7E6E6"/>
        <bgColor indexed="64"/>
      </patternFill>
    </fill>
    <fill>
      <patternFill patternType="solid">
        <fgColor rgb="FFACB9CA"/>
        <bgColor rgb="FF000000"/>
      </patternFill>
    </fill>
    <fill>
      <patternFill patternType="solid">
        <fgColor rgb="FF8EA9DB"/>
        <bgColor rgb="FF000000"/>
      </patternFill>
    </fill>
    <fill>
      <patternFill patternType="solid">
        <fgColor rgb="FFACB9CA"/>
        <bgColor indexed="64"/>
      </patternFill>
    </fill>
    <fill>
      <patternFill patternType="solid">
        <fgColor rgb="FFF8CBAD"/>
        <bgColor indexed="64"/>
      </patternFill>
    </fill>
    <fill>
      <patternFill patternType="solid">
        <fgColor rgb="FFD9E1F2"/>
        <bgColor indexed="64"/>
      </patternFill>
    </fill>
    <fill>
      <patternFill patternType="solid">
        <fgColor rgb="FF70AD47"/>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top/>
      <bottom style="thin">
        <color indexed="64"/>
      </bottom>
      <diagonal/>
    </border>
    <border>
      <left/>
      <right/>
      <top/>
      <bottom style="thin">
        <color indexed="64"/>
      </bottom>
      <diagonal/>
    </border>
    <border>
      <left style="thin">
        <color rgb="FF000000"/>
      </left>
      <right/>
      <top style="thin">
        <color rgb="FF000000"/>
      </top>
      <bottom/>
      <diagonal/>
    </border>
    <border>
      <left/>
      <right style="thin">
        <color indexed="64"/>
      </right>
      <top/>
      <bottom/>
      <diagonal/>
    </border>
    <border>
      <left/>
      <right style="thin">
        <color rgb="FF000000"/>
      </right>
      <top style="thin">
        <color rgb="FF000000"/>
      </top>
      <bottom/>
      <diagonal/>
    </border>
    <border>
      <left/>
      <right/>
      <top/>
      <bottom style="double">
        <color rgb="FF000000"/>
      </bottom>
      <diagonal/>
    </border>
    <border>
      <left style="thin">
        <color indexed="64"/>
      </left>
      <right style="thin">
        <color indexed="64"/>
      </right>
      <top/>
      <bottom style="double">
        <color rgb="FF000000"/>
      </bottom>
      <diagonal/>
    </border>
    <border>
      <left/>
      <right style="thin">
        <color indexed="64"/>
      </right>
      <top/>
      <bottom style="double">
        <color rgb="FF000000"/>
      </bottom>
      <diagonal/>
    </border>
    <border>
      <left/>
      <right style="thin">
        <color indexed="64"/>
      </right>
      <top style="thin">
        <color indexed="64"/>
      </top>
      <bottom style="double">
        <color rgb="FF000000"/>
      </bottom>
      <diagonal/>
    </border>
    <border>
      <left style="thin">
        <color indexed="64"/>
      </left>
      <right style="thin">
        <color indexed="64"/>
      </right>
      <top/>
      <bottom/>
      <diagonal/>
    </border>
    <border>
      <left style="thin">
        <color rgb="FF000000"/>
      </left>
      <right/>
      <top/>
      <bottom/>
      <diagonal/>
    </border>
    <border>
      <left/>
      <right/>
      <top style="thin">
        <color indexed="64"/>
      </top>
      <bottom style="thin">
        <color indexed="64"/>
      </bottom>
      <diagonal/>
    </border>
    <border>
      <left/>
      <right style="thin">
        <color indexed="64"/>
      </right>
      <top style="thin">
        <color indexed="64"/>
      </top>
      <bottom/>
      <diagonal/>
    </border>
  </borders>
  <cellStyleXfs count="5">
    <xf numFmtId="0" fontId="0" fillId="0" borderId="0"/>
    <xf numFmtId="0" fontId="2" fillId="4" borderId="0" applyNumberFormat="0" applyBorder="0" applyAlignment="0" applyProtection="0"/>
    <xf numFmtId="44"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cellStyleXfs>
  <cellXfs count="311">
    <xf numFmtId="0" fontId="0" fillId="0" borderId="0" xfId="0"/>
    <xf numFmtId="0" fontId="1" fillId="2" borderId="1" xfId="0" applyFont="1" applyFill="1" applyBorder="1"/>
    <xf numFmtId="0" fontId="0" fillId="3" borderId="1" xfId="0" applyFill="1" applyBorder="1"/>
    <xf numFmtId="0" fontId="0" fillId="0" borderId="0" xfId="0" applyAlignment="1">
      <alignment wrapText="1"/>
    </xf>
    <xf numFmtId="0" fontId="1" fillId="2" borderId="1" xfId="0" applyFont="1" applyFill="1" applyBorder="1" applyAlignment="1">
      <alignment wrapText="1"/>
    </xf>
    <xf numFmtId="0" fontId="0" fillId="3" borderId="1" xfId="0" applyFill="1" applyBorder="1" applyAlignment="1">
      <alignment wrapText="1"/>
    </xf>
    <xf numFmtId="0" fontId="5" fillId="3" borderId="1" xfId="0" applyFont="1" applyFill="1" applyBorder="1"/>
    <xf numFmtId="0" fontId="5" fillId="4" borderId="1" xfId="1" applyFont="1" applyBorder="1"/>
    <xf numFmtId="0" fontId="5" fillId="4" borderId="1" xfId="1" applyFont="1" applyBorder="1" applyAlignment="1">
      <alignment wrapText="1"/>
    </xf>
    <xf numFmtId="0" fontId="0" fillId="6" borderId="1" xfId="0" applyFill="1" applyBorder="1"/>
    <xf numFmtId="0" fontId="4" fillId="6" borderId="1" xfId="0" applyFont="1" applyFill="1" applyBorder="1" applyAlignment="1">
      <alignment vertical="center"/>
    </xf>
    <xf numFmtId="0" fontId="0" fillId="6" borderId="1" xfId="0" applyFill="1" applyBorder="1" applyAlignment="1">
      <alignment wrapText="1"/>
    </xf>
    <xf numFmtId="0" fontId="4" fillId="6" borderId="1" xfId="0" applyFont="1" applyFill="1" applyBorder="1" applyAlignment="1">
      <alignment vertical="center" wrapText="1"/>
    </xf>
    <xf numFmtId="0" fontId="1" fillId="2" borderId="1" xfId="0" applyFont="1" applyFill="1" applyBorder="1" applyAlignment="1">
      <alignment horizontal="center"/>
    </xf>
    <xf numFmtId="0" fontId="5" fillId="4" borderId="1" xfId="1" applyFont="1" applyBorder="1" applyAlignment="1">
      <alignment horizontal="center"/>
    </xf>
    <xf numFmtId="0" fontId="0" fillId="0" borderId="0" xfId="0" applyAlignment="1">
      <alignment horizontal="center"/>
    </xf>
    <xf numFmtId="0" fontId="0" fillId="8" borderId="1" xfId="0" applyFill="1" applyBorder="1"/>
    <xf numFmtId="0" fontId="5" fillId="8" borderId="1" xfId="0" applyFont="1" applyFill="1" applyBorder="1"/>
    <xf numFmtId="0" fontId="0" fillId="8" borderId="1" xfId="0" applyFill="1" applyBorder="1" applyAlignment="1">
      <alignment wrapText="1"/>
    </xf>
    <xf numFmtId="0" fontId="5" fillId="4" borderId="2" xfId="1" applyFont="1" applyBorder="1"/>
    <xf numFmtId="0" fontId="0" fillId="3" borderId="2" xfId="0" applyFill="1" applyBorder="1"/>
    <xf numFmtId="0" fontId="0" fillId="8" borderId="2" xfId="0" applyFill="1" applyBorder="1"/>
    <xf numFmtId="0" fontId="4" fillId="6" borderId="2" xfId="0" applyFont="1" applyFill="1" applyBorder="1" applyAlignment="1">
      <alignment vertical="center"/>
    </xf>
    <xf numFmtId="0" fontId="1" fillId="2" borderId="2" xfId="0" applyFont="1" applyFill="1" applyBorder="1"/>
    <xf numFmtId="0" fontId="0" fillId="5" borderId="3" xfId="0" applyFill="1" applyBorder="1"/>
    <xf numFmtId="0" fontId="8" fillId="10" borderId="3" xfId="0" applyFont="1" applyFill="1" applyBorder="1"/>
    <xf numFmtId="0" fontId="0" fillId="5" borderId="3" xfId="0" applyFill="1" applyBorder="1" applyAlignment="1">
      <alignment wrapText="1"/>
    </xf>
    <xf numFmtId="0" fontId="0" fillId="5" borderId="9" xfId="0" applyFill="1" applyBorder="1"/>
    <xf numFmtId="0" fontId="5" fillId="14" borderId="1" xfId="1" applyFont="1" applyFill="1" applyBorder="1"/>
    <xf numFmtId="0" fontId="5" fillId="14" borderId="1" xfId="1" applyFont="1" applyFill="1" applyBorder="1" applyAlignment="1">
      <alignment wrapText="1"/>
    </xf>
    <xf numFmtId="0" fontId="5" fillId="14" borderId="2" xfId="1" applyFont="1" applyFill="1" applyBorder="1"/>
    <xf numFmtId="0" fontId="0" fillId="11" borderId="3" xfId="0" applyFill="1" applyBorder="1"/>
    <xf numFmtId="0" fontId="9" fillId="11" borderId="3" xfId="0" applyFont="1" applyFill="1" applyBorder="1"/>
    <xf numFmtId="0" fontId="0" fillId="11" borderId="3" xfId="0" applyFill="1" applyBorder="1" applyAlignment="1">
      <alignment horizontal="center"/>
    </xf>
    <xf numFmtId="0" fontId="0" fillId="11" borderId="3" xfId="0" applyFill="1" applyBorder="1" applyAlignment="1">
      <alignment wrapText="1"/>
    </xf>
    <xf numFmtId="0" fontId="0" fillId="7" borderId="4" xfId="0" applyFill="1" applyBorder="1"/>
    <xf numFmtId="0" fontId="0" fillId="7" borderId="4" xfId="0" applyFill="1" applyBorder="1" applyAlignment="1">
      <alignment wrapText="1"/>
    </xf>
    <xf numFmtId="0" fontId="0" fillId="7" borderId="5" xfId="0" applyFill="1" applyBorder="1"/>
    <xf numFmtId="0" fontId="0" fillId="15" borderId="3" xfId="0" applyFill="1" applyBorder="1"/>
    <xf numFmtId="0" fontId="7" fillId="16" borderId="3" xfId="0" applyFont="1" applyFill="1" applyBorder="1"/>
    <xf numFmtId="0" fontId="7" fillId="16" borderId="6" xfId="0" applyFont="1" applyFill="1" applyBorder="1"/>
    <xf numFmtId="0" fontId="7" fillId="16" borderId="6" xfId="0" applyFont="1" applyFill="1" applyBorder="1" applyAlignment="1">
      <alignment wrapText="1"/>
    </xf>
    <xf numFmtId="0" fontId="7" fillId="16" borderId="14" xfId="0" applyFont="1" applyFill="1" applyBorder="1"/>
    <xf numFmtId="0" fontId="7" fillId="16" borderId="15" xfId="0" applyFont="1" applyFill="1" applyBorder="1"/>
    <xf numFmtId="0" fontId="7" fillId="16" borderId="15" xfId="0" applyFont="1" applyFill="1" applyBorder="1" applyAlignment="1">
      <alignment wrapText="1"/>
    </xf>
    <xf numFmtId="0" fontId="7" fillId="16" borderId="16" xfId="0" applyFont="1" applyFill="1" applyBorder="1"/>
    <xf numFmtId="0" fontId="11" fillId="15" borderId="3" xfId="0" applyFont="1" applyFill="1" applyBorder="1"/>
    <xf numFmtId="0" fontId="0" fillId="15" borderId="3" xfId="0" applyFill="1" applyBorder="1" applyAlignment="1">
      <alignment wrapText="1"/>
    </xf>
    <xf numFmtId="0" fontId="0" fillId="15" borderId="11" xfId="0" applyFill="1" applyBorder="1" applyAlignment="1">
      <alignment wrapText="1"/>
    </xf>
    <xf numFmtId="0" fontId="4" fillId="17" borderId="1" xfId="0" applyFont="1" applyFill="1" applyBorder="1"/>
    <xf numFmtId="0" fontId="4" fillId="17" borderId="8" xfId="0" applyFont="1" applyFill="1" applyBorder="1"/>
    <xf numFmtId="0" fontId="4" fillId="17" borderId="8" xfId="0" applyFont="1" applyFill="1" applyBorder="1" applyAlignment="1">
      <alignment wrapText="1"/>
    </xf>
    <xf numFmtId="0" fontId="4" fillId="17" borderId="10" xfId="0" applyFont="1" applyFill="1" applyBorder="1"/>
    <xf numFmtId="0" fontId="4" fillId="17" borderId="7" xfId="0" applyFont="1" applyFill="1" applyBorder="1"/>
    <xf numFmtId="0" fontId="4" fillId="17" borderId="7" xfId="0" applyFont="1" applyFill="1" applyBorder="1" applyAlignment="1">
      <alignment wrapText="1"/>
    </xf>
    <xf numFmtId="0" fontId="1" fillId="2" borderId="3" xfId="0" applyFont="1" applyFill="1" applyBorder="1" applyAlignment="1">
      <alignment horizontal="center"/>
    </xf>
    <xf numFmtId="0" fontId="0" fillId="14" borderId="3" xfId="0" applyFill="1" applyBorder="1"/>
    <xf numFmtId="0" fontId="1" fillId="2" borderId="2" xfId="0" applyFont="1" applyFill="1" applyBorder="1" applyAlignment="1">
      <alignment horizontal="center"/>
    </xf>
    <xf numFmtId="0" fontId="0" fillId="14" borderId="2" xfId="0" applyFill="1" applyBorder="1"/>
    <xf numFmtId="0" fontId="0" fillId="15" borderId="11" xfId="0" applyFill="1" applyBorder="1"/>
    <xf numFmtId="0" fontId="12" fillId="5" borderId="3" xfId="0" applyFont="1" applyFill="1" applyBorder="1"/>
    <xf numFmtId="0" fontId="7" fillId="17" borderId="7" xfId="0" applyFont="1" applyFill="1" applyBorder="1"/>
    <xf numFmtId="0" fontId="0" fillId="11" borderId="11" xfId="0" applyFill="1" applyBorder="1"/>
    <xf numFmtId="0" fontId="0" fillId="7" borderId="3" xfId="0" applyFill="1" applyBorder="1"/>
    <xf numFmtId="0" fontId="7" fillId="9" borderId="1" xfId="0" applyFont="1" applyFill="1" applyBorder="1" applyAlignment="1">
      <alignment vertical="center"/>
    </xf>
    <xf numFmtId="0" fontId="0" fillId="19" borderId="2" xfId="0" applyFill="1" applyBorder="1"/>
    <xf numFmtId="0" fontId="0" fillId="19" borderId="3" xfId="0" applyFill="1" applyBorder="1"/>
    <xf numFmtId="0" fontId="0" fillId="20" borderId="3" xfId="0" applyFill="1" applyBorder="1"/>
    <xf numFmtId="0" fontId="0" fillId="10" borderId="11" xfId="0" applyFill="1" applyBorder="1"/>
    <xf numFmtId="0" fontId="0" fillId="6" borderId="3" xfId="0" applyFill="1" applyBorder="1"/>
    <xf numFmtId="0" fontId="6" fillId="14" borderId="2" xfId="0" applyFont="1" applyFill="1" applyBorder="1"/>
    <xf numFmtId="0" fontId="0" fillId="15" borderId="13" xfId="0" applyFill="1" applyBorder="1"/>
    <xf numFmtId="0" fontId="3" fillId="3" borderId="1" xfId="0" applyFont="1" applyFill="1" applyBorder="1" applyAlignment="1">
      <alignment wrapText="1"/>
    </xf>
    <xf numFmtId="0" fontId="3" fillId="3" borderId="1" xfId="0" applyFont="1" applyFill="1" applyBorder="1"/>
    <xf numFmtId="14" fontId="5" fillId="4" borderId="1" xfId="1" applyNumberFormat="1" applyFont="1" applyBorder="1"/>
    <xf numFmtId="0" fontId="12" fillId="5" borderId="9" xfId="0" applyFont="1" applyFill="1" applyBorder="1"/>
    <xf numFmtId="0" fontId="0" fillId="20" borderId="3" xfId="0" applyFill="1" applyBorder="1" applyAlignment="1">
      <alignment wrapText="1"/>
    </xf>
    <xf numFmtId="0" fontId="8" fillId="10" borderId="9" xfId="0" applyFont="1" applyFill="1" applyBorder="1"/>
    <xf numFmtId="0" fontId="0" fillId="5" borderId="9" xfId="0" applyFill="1" applyBorder="1" applyAlignment="1">
      <alignment wrapText="1"/>
    </xf>
    <xf numFmtId="0" fontId="11" fillId="20" borderId="3" xfId="0" applyFont="1" applyFill="1" applyBorder="1"/>
    <xf numFmtId="0" fontId="0" fillId="20" borderId="3" xfId="0" applyFill="1" applyBorder="1" applyAlignment="1">
      <alignment horizontal="center"/>
    </xf>
    <xf numFmtId="0" fontId="0" fillId="10" borderId="19" xfId="0" applyFill="1" applyBorder="1"/>
    <xf numFmtId="0" fontId="0" fillId="6" borderId="10" xfId="0" applyFill="1" applyBorder="1"/>
    <xf numFmtId="0" fontId="4" fillId="6" borderId="10" xfId="0" applyFont="1" applyFill="1" applyBorder="1" applyAlignment="1">
      <alignment vertical="center"/>
    </xf>
    <xf numFmtId="0" fontId="0" fillId="6" borderId="10" xfId="0" applyFill="1" applyBorder="1" applyAlignment="1">
      <alignment wrapText="1"/>
    </xf>
    <xf numFmtId="0" fontId="4" fillId="6" borderId="17" xfId="0" applyFont="1" applyFill="1" applyBorder="1" applyAlignment="1">
      <alignment vertical="center"/>
    </xf>
    <xf numFmtId="0" fontId="0" fillId="6" borderId="3" xfId="0" applyFill="1" applyBorder="1" applyAlignment="1">
      <alignment wrapText="1"/>
    </xf>
    <xf numFmtId="0" fontId="5" fillId="20" borderId="3" xfId="0" applyFont="1" applyFill="1" applyBorder="1"/>
    <xf numFmtId="0" fontId="7" fillId="20" borderId="3" xfId="0" applyFont="1" applyFill="1" applyBorder="1" applyAlignment="1">
      <alignment vertical="center" wrapText="1"/>
    </xf>
    <xf numFmtId="0" fontId="4" fillId="20" borderId="3" xfId="0" applyFont="1" applyFill="1" applyBorder="1" applyAlignment="1">
      <alignment vertical="center"/>
    </xf>
    <xf numFmtId="0" fontId="4" fillId="20" borderId="3" xfId="0" applyFont="1" applyFill="1" applyBorder="1" applyAlignment="1">
      <alignment vertical="center" wrapText="1"/>
    </xf>
    <xf numFmtId="0" fontId="0" fillId="8" borderId="4" xfId="0" applyFill="1" applyBorder="1"/>
    <xf numFmtId="0" fontId="5" fillId="8" borderId="4" xfId="0" applyFont="1" applyFill="1" applyBorder="1"/>
    <xf numFmtId="0" fontId="0" fillId="8" borderId="4" xfId="0" applyFill="1" applyBorder="1" applyAlignment="1">
      <alignment wrapText="1"/>
    </xf>
    <xf numFmtId="0" fontId="0" fillId="8" borderId="5" xfId="0" applyFill="1" applyBorder="1"/>
    <xf numFmtId="0" fontId="0" fillId="19" borderId="5" xfId="0" applyFill="1" applyBorder="1"/>
    <xf numFmtId="0" fontId="0" fillId="5" borderId="14" xfId="0" applyFill="1" applyBorder="1"/>
    <xf numFmtId="0" fontId="8" fillId="10" borderId="14" xfId="0" applyFont="1" applyFill="1" applyBorder="1"/>
    <xf numFmtId="0" fontId="0" fillId="5" borderId="14" xfId="0" applyFill="1" applyBorder="1" applyAlignment="1">
      <alignment wrapText="1"/>
    </xf>
    <xf numFmtId="0" fontId="0" fillId="10" borderId="12" xfId="0" applyFill="1" applyBorder="1"/>
    <xf numFmtId="14" fontId="0" fillId="10" borderId="14" xfId="0" applyNumberFormat="1" applyFill="1" applyBorder="1"/>
    <xf numFmtId="14" fontId="0" fillId="20" borderId="3" xfId="0" applyNumberFormat="1" applyFill="1" applyBorder="1"/>
    <xf numFmtId="14" fontId="0" fillId="6" borderId="14" xfId="0" applyNumberFormat="1" applyFill="1" applyBorder="1"/>
    <xf numFmtId="0" fontId="0" fillId="18" borderId="21" xfId="0" applyFill="1" applyBorder="1"/>
    <xf numFmtId="14" fontId="7" fillId="9" borderId="1" xfId="0" applyNumberFormat="1" applyFont="1" applyFill="1" applyBorder="1" applyAlignment="1">
      <alignment vertical="center"/>
    </xf>
    <xf numFmtId="14" fontId="0" fillId="6" borderId="3" xfId="0" applyNumberFormat="1" applyFill="1" applyBorder="1"/>
    <xf numFmtId="14" fontId="0" fillId="19" borderId="9" xfId="0" applyNumberFormat="1" applyFill="1" applyBorder="1"/>
    <xf numFmtId="0" fontId="13" fillId="13" borderId="0" xfId="0" applyFont="1" applyFill="1"/>
    <xf numFmtId="0" fontId="13" fillId="13" borderId="0" xfId="0" applyFont="1" applyFill="1" applyAlignment="1">
      <alignment wrapText="1"/>
    </xf>
    <xf numFmtId="0" fontId="4" fillId="0" borderId="0" xfId="0" applyFont="1"/>
    <xf numFmtId="0" fontId="4" fillId="0" borderId="1" xfId="0" applyFont="1" applyBorder="1"/>
    <xf numFmtId="0" fontId="4" fillId="0" borderId="8" xfId="0" applyFont="1" applyBorder="1"/>
    <xf numFmtId="3" fontId="4" fillId="0" borderId="8" xfId="0" applyNumberFormat="1" applyFont="1" applyBorder="1"/>
    <xf numFmtId="0" fontId="4" fillId="0" borderId="8" xfId="0" applyFont="1" applyBorder="1" applyAlignment="1">
      <alignment wrapText="1"/>
    </xf>
    <xf numFmtId="0" fontId="4" fillId="0" borderId="10" xfId="0" applyFont="1" applyBorder="1"/>
    <xf numFmtId="0" fontId="4" fillId="0" borderId="7" xfId="0" applyFont="1" applyBorder="1"/>
    <xf numFmtId="3" fontId="4" fillId="0" borderId="7" xfId="0" applyNumberFormat="1" applyFont="1" applyBorder="1"/>
    <xf numFmtId="0" fontId="4" fillId="0" borderId="7" xfId="0" applyFont="1" applyBorder="1" applyAlignment="1">
      <alignment wrapText="1"/>
    </xf>
    <xf numFmtId="0" fontId="4" fillId="0" borderId="0" xfId="0" applyFont="1" applyAlignment="1">
      <alignment wrapText="1"/>
    </xf>
    <xf numFmtId="0" fontId="7" fillId="0" borderId="1" xfId="0" applyFont="1" applyBorder="1" applyAlignment="1">
      <alignment wrapText="1"/>
    </xf>
    <xf numFmtId="0" fontId="7" fillId="0" borderId="0" xfId="0" applyFont="1" applyAlignment="1">
      <alignment wrapText="1"/>
    </xf>
    <xf numFmtId="0" fontId="7" fillId="0" borderId="0" xfId="0" applyFont="1"/>
    <xf numFmtId="0" fontId="7" fillId="0" borderId="10" xfId="0" applyFont="1" applyBorder="1" applyAlignment="1">
      <alignment wrapText="1"/>
    </xf>
    <xf numFmtId="0" fontId="7" fillId="0" borderId="7" xfId="0" applyFont="1" applyBorder="1"/>
    <xf numFmtId="0" fontId="7" fillId="0" borderId="7" xfId="0" applyFont="1" applyBorder="1" applyAlignment="1">
      <alignment wrapText="1"/>
    </xf>
    <xf numFmtId="0" fontId="7" fillId="0" borderId="1" xfId="0" applyFont="1" applyBorder="1"/>
    <xf numFmtId="0" fontId="7" fillId="0" borderId="10" xfId="0" applyFont="1" applyBorder="1"/>
    <xf numFmtId="0" fontId="8" fillId="0" borderId="1" xfId="0" applyFont="1" applyBorder="1"/>
    <xf numFmtId="0" fontId="8" fillId="0" borderId="8" xfId="0" applyFont="1" applyBorder="1"/>
    <xf numFmtId="44" fontId="6" fillId="0" borderId="0" xfId="2" applyFont="1" applyAlignment="1">
      <alignment horizontal="center"/>
    </xf>
    <xf numFmtId="0" fontId="6" fillId="0" borderId="0" xfId="0" applyFont="1" applyAlignment="1">
      <alignment horizontal="center" wrapText="1"/>
    </xf>
    <xf numFmtId="14" fontId="6" fillId="0" borderId="0" xfId="0" applyNumberFormat="1" applyFont="1" applyAlignment="1">
      <alignment horizontal="center"/>
    </xf>
    <xf numFmtId="0" fontId="6" fillId="0" borderId="0" xfId="0" applyFont="1" applyAlignment="1">
      <alignment horizontal="center"/>
    </xf>
    <xf numFmtId="44" fontId="0" fillId="0" borderId="0" xfId="2" applyFont="1" applyAlignment="1">
      <alignment horizontal="center"/>
    </xf>
    <xf numFmtId="14" fontId="0" fillId="0" borderId="0" xfId="0" applyNumberFormat="1" applyAlignment="1">
      <alignment horizontal="center"/>
    </xf>
    <xf numFmtId="44" fontId="0" fillId="0" borderId="0" xfId="0" applyNumberFormat="1" applyAlignment="1">
      <alignment horizontal="center"/>
    </xf>
    <xf numFmtId="39" fontId="0" fillId="0" borderId="0" xfId="2" applyNumberFormat="1" applyFont="1" applyAlignment="1">
      <alignment horizontal="center"/>
    </xf>
    <xf numFmtId="44" fontId="0" fillId="21" borderId="0" xfId="0" applyNumberFormat="1" applyFill="1"/>
    <xf numFmtId="0" fontId="0" fillId="22" borderId="0" xfId="0" applyFill="1" applyAlignment="1">
      <alignment horizontal="center"/>
    </xf>
    <xf numFmtId="44" fontId="0" fillId="0" borderId="0" xfId="0" applyNumberFormat="1"/>
    <xf numFmtId="14" fontId="16" fillId="0" borderId="0" xfId="0" applyNumberFormat="1" applyFont="1" applyAlignment="1">
      <alignment horizontal="center"/>
    </xf>
    <xf numFmtId="44" fontId="0" fillId="23" borderId="0" xfId="0" applyNumberFormat="1" applyFill="1"/>
    <xf numFmtId="0" fontId="0" fillId="24" borderId="0" xfId="0" applyFill="1"/>
    <xf numFmtId="0" fontId="14" fillId="0" borderId="0" xfId="0" applyFont="1"/>
    <xf numFmtId="3" fontId="4" fillId="0" borderId="0" xfId="0" applyNumberFormat="1" applyFont="1"/>
    <xf numFmtId="0" fontId="7" fillId="0" borderId="3" xfId="0" applyFont="1" applyBorder="1" applyAlignment="1">
      <alignment wrapText="1"/>
    </xf>
    <xf numFmtId="0" fontId="4" fillId="0" borderId="3" xfId="0" applyFont="1" applyBorder="1"/>
    <xf numFmtId="3" fontId="4" fillId="0" borderId="3" xfId="0" applyNumberFormat="1" applyFont="1" applyBorder="1"/>
    <xf numFmtId="0" fontId="4" fillId="0" borderId="3" xfId="0" applyFont="1" applyBorder="1" applyAlignment="1">
      <alignment wrapText="1"/>
    </xf>
    <xf numFmtId="164" fontId="0" fillId="0" borderId="0" xfId="3" applyNumberFormat="1" applyFont="1"/>
    <xf numFmtId="165" fontId="0" fillId="0" borderId="0" xfId="2" applyNumberFormat="1" applyFont="1"/>
    <xf numFmtId="164" fontId="0" fillId="0" borderId="0" xfId="0" applyNumberFormat="1"/>
    <xf numFmtId="165" fontId="0" fillId="0" borderId="0" xfId="0" applyNumberFormat="1"/>
    <xf numFmtId="0" fontId="0" fillId="0" borderId="0" xfId="0" applyAlignment="1">
      <alignment horizontal="left" indent="1"/>
    </xf>
    <xf numFmtId="9" fontId="0" fillId="0" borderId="0" xfId="4" applyFont="1"/>
    <xf numFmtId="0" fontId="0" fillId="0" borderId="0" xfId="0" applyAlignment="1">
      <alignment horizontal="left"/>
    </xf>
    <xf numFmtId="0" fontId="0" fillId="0" borderId="22" xfId="0" applyBorder="1"/>
    <xf numFmtId="9" fontId="0" fillId="0" borderId="22" xfId="4" applyFont="1" applyBorder="1"/>
    <xf numFmtId="164" fontId="0" fillId="0" borderId="22" xfId="3" applyNumberFormat="1" applyFont="1" applyBorder="1"/>
    <xf numFmtId="0" fontId="6" fillId="0" borderId="0" xfId="0" applyFont="1" applyAlignment="1">
      <alignment horizontal="left" indent="1"/>
    </xf>
    <xf numFmtId="9" fontId="6" fillId="0" borderId="0" xfId="4" applyFont="1"/>
    <xf numFmtId="164" fontId="6" fillId="0" borderId="0" xfId="3" applyNumberFormat="1" applyFont="1"/>
    <xf numFmtId="0" fontId="6" fillId="0" borderId="0" xfId="0" applyFont="1"/>
    <xf numFmtId="165" fontId="6" fillId="0" borderId="0" xfId="2" applyNumberFormat="1" applyFont="1"/>
    <xf numFmtId="165" fontId="6" fillId="0" borderId="0" xfId="0" applyNumberFormat="1" applyFont="1"/>
    <xf numFmtId="164" fontId="0" fillId="0" borderId="0" xfId="3" applyNumberFormat="1" applyFont="1" applyAlignment="1">
      <alignment horizontal="left" indent="1"/>
    </xf>
    <xf numFmtId="165" fontId="0" fillId="0" borderId="0" xfId="2" applyNumberFormat="1" applyFont="1" applyAlignment="1">
      <alignment horizontal="left" indent="1"/>
    </xf>
    <xf numFmtId="0" fontId="18" fillId="0" borderId="0" xfId="0" applyFont="1" applyAlignment="1">
      <alignment horizontal="left" indent="1"/>
    </xf>
    <xf numFmtId="0" fontId="0" fillId="0" borderId="0" xfId="0" applyAlignment="1">
      <alignment horizontal="left" indent="2"/>
    </xf>
    <xf numFmtId="3" fontId="7" fillId="0" borderId="8" xfId="0" applyNumberFormat="1" applyFont="1" applyBorder="1"/>
    <xf numFmtId="0" fontId="4" fillId="0" borderId="23" xfId="0" applyFont="1" applyBorder="1"/>
    <xf numFmtId="0" fontId="4" fillId="0" borderId="24" xfId="0" applyFont="1" applyBorder="1"/>
    <xf numFmtId="3" fontId="4" fillId="0" borderId="24" xfId="0" applyNumberFormat="1" applyFont="1" applyBorder="1"/>
    <xf numFmtId="3" fontId="7" fillId="0" borderId="25" xfId="0" applyNumberFormat="1" applyFont="1" applyBorder="1"/>
    <xf numFmtId="0" fontId="4" fillId="0" borderId="24" xfId="0" applyFont="1" applyBorder="1" applyAlignment="1">
      <alignment wrapText="1"/>
    </xf>
    <xf numFmtId="3" fontId="7" fillId="0" borderId="3" xfId="0" applyNumberFormat="1" applyFont="1" applyBorder="1"/>
    <xf numFmtId="0" fontId="7" fillId="0" borderId="3" xfId="0" applyFont="1" applyBorder="1"/>
    <xf numFmtId="0" fontId="7" fillId="0" borderId="26" xfId="0" applyFont="1" applyBorder="1" applyAlignment="1">
      <alignment wrapText="1"/>
    </xf>
    <xf numFmtId="3" fontId="4" fillId="0" borderId="20" xfId="0" applyNumberFormat="1" applyFont="1" applyBorder="1"/>
    <xf numFmtId="0" fontId="4" fillId="0" borderId="20" xfId="0" applyFont="1" applyBorder="1"/>
    <xf numFmtId="0" fontId="7" fillId="0" borderId="20" xfId="0" applyFont="1" applyBorder="1" applyAlignment="1">
      <alignment wrapText="1"/>
    </xf>
    <xf numFmtId="0" fontId="20" fillId="0" borderId="3" xfId="0" applyFont="1" applyBorder="1" applyAlignment="1">
      <alignment wrapText="1"/>
    </xf>
    <xf numFmtId="3" fontId="7" fillId="0" borderId="3" xfId="0" applyNumberFormat="1" applyFont="1" applyBorder="1" applyAlignment="1">
      <alignment horizontal="center"/>
    </xf>
    <xf numFmtId="0" fontId="19" fillId="0" borderId="3" xfId="0" applyFont="1" applyBorder="1" applyAlignment="1">
      <alignment wrapText="1"/>
    </xf>
    <xf numFmtId="3" fontId="14" fillId="23" borderId="3" xfId="0" applyNumberFormat="1" applyFont="1" applyFill="1" applyBorder="1"/>
    <xf numFmtId="0" fontId="14" fillId="23" borderId="10" xfId="0" applyFont="1" applyFill="1" applyBorder="1"/>
    <xf numFmtId="3" fontId="19" fillId="23" borderId="7" xfId="0" applyNumberFormat="1" applyFont="1" applyFill="1" applyBorder="1"/>
    <xf numFmtId="3" fontId="14" fillId="23" borderId="0" xfId="0" applyNumberFormat="1" applyFont="1" applyFill="1"/>
    <xf numFmtId="0" fontId="16" fillId="20" borderId="3" xfId="0" applyFont="1" applyFill="1" applyBorder="1"/>
    <xf numFmtId="0" fontId="7" fillId="20" borderId="3" xfId="0" applyFont="1" applyFill="1" applyBorder="1" applyAlignment="1">
      <alignment wrapText="1"/>
    </xf>
    <xf numFmtId="0" fontId="16" fillId="6" borderId="1" xfId="0" applyFont="1" applyFill="1" applyBorder="1"/>
    <xf numFmtId="0" fontId="21" fillId="6" borderId="1" xfId="0" applyFont="1" applyFill="1" applyBorder="1" applyAlignment="1">
      <alignment wrapText="1"/>
    </xf>
    <xf numFmtId="0" fontId="16" fillId="14" borderId="1" xfId="1" applyFont="1" applyFill="1" applyBorder="1"/>
    <xf numFmtId="0" fontId="16" fillId="3" borderId="1" xfId="0" applyFont="1" applyFill="1" applyBorder="1"/>
    <xf numFmtId="0" fontId="3" fillId="14" borderId="1" xfId="1" applyFont="1" applyFill="1" applyBorder="1"/>
    <xf numFmtId="0" fontId="22" fillId="14" borderId="3" xfId="0" applyFont="1" applyFill="1" applyBorder="1"/>
    <xf numFmtId="0" fontId="0" fillId="3" borderId="4" xfId="0" applyFill="1" applyBorder="1"/>
    <xf numFmtId="0" fontId="3" fillId="3" borderId="10" xfId="0" applyFont="1" applyFill="1" applyBorder="1" applyAlignment="1">
      <alignment wrapText="1"/>
    </xf>
    <xf numFmtId="0" fontId="3" fillId="6" borderId="3" xfId="0" applyFont="1" applyFill="1" applyBorder="1"/>
    <xf numFmtId="0" fontId="3" fillId="3" borderId="2" xfId="0" applyFont="1" applyFill="1" applyBorder="1" applyAlignment="1">
      <alignment wrapText="1"/>
    </xf>
    <xf numFmtId="165" fontId="0" fillId="0" borderId="0" xfId="2" applyNumberFormat="1" applyFont="1" applyFill="1"/>
    <xf numFmtId="165" fontId="0" fillId="0" borderId="22" xfId="2" applyNumberFormat="1" applyFont="1" applyFill="1" applyBorder="1"/>
    <xf numFmtId="3" fontId="7" fillId="0" borderId="7" xfId="0" applyNumberFormat="1" applyFont="1" applyBorder="1"/>
    <xf numFmtId="0" fontId="1" fillId="2" borderId="1" xfId="0" applyFont="1" applyFill="1" applyBorder="1" applyAlignment="1">
      <alignment horizontal="center" wrapText="1"/>
    </xf>
    <xf numFmtId="0" fontId="4" fillId="17" borderId="7" xfId="0" applyFont="1" applyFill="1" applyBorder="1" applyAlignment="1">
      <alignment horizontal="center"/>
    </xf>
    <xf numFmtId="0" fontId="4" fillId="17" borderId="20" xfId="0" applyFont="1" applyFill="1" applyBorder="1" applyAlignment="1">
      <alignment horizontal="center"/>
    </xf>
    <xf numFmtId="1" fontId="5" fillId="4" borderId="1" xfId="1" applyNumberFormat="1" applyFont="1" applyBorder="1" applyAlignment="1">
      <alignment horizontal="center"/>
    </xf>
    <xf numFmtId="1" fontId="5" fillId="14" borderId="1" xfId="1" applyNumberFormat="1" applyFont="1" applyFill="1" applyBorder="1" applyAlignment="1">
      <alignment horizontal="center"/>
    </xf>
    <xf numFmtId="1" fontId="0" fillId="3" borderId="1" xfId="0" applyNumberFormat="1" applyFill="1" applyBorder="1" applyAlignment="1">
      <alignment horizontal="center"/>
    </xf>
    <xf numFmtId="1" fontId="3" fillId="3" borderId="8" xfId="0" applyNumberFormat="1" applyFont="1" applyFill="1" applyBorder="1" applyAlignment="1">
      <alignment horizontal="center"/>
    </xf>
    <xf numFmtId="1" fontId="3" fillId="3" borderId="1" xfId="0" applyNumberFormat="1" applyFont="1" applyFill="1" applyBorder="1" applyAlignment="1">
      <alignment horizontal="center"/>
    </xf>
    <xf numFmtId="1" fontId="0" fillId="8" borderId="1" xfId="0" applyNumberFormat="1" applyFill="1" applyBorder="1" applyAlignment="1">
      <alignment horizontal="center"/>
    </xf>
    <xf numFmtId="1" fontId="0" fillId="8" borderId="4" xfId="0" applyNumberFormat="1" applyFill="1" applyBorder="1" applyAlignment="1">
      <alignment horizontal="center"/>
    </xf>
    <xf numFmtId="1" fontId="0" fillId="20" borderId="3" xfId="0" applyNumberFormat="1" applyFill="1" applyBorder="1" applyAlignment="1">
      <alignment horizontal="center"/>
    </xf>
    <xf numFmtId="1" fontId="4" fillId="20" borderId="3" xfId="0" applyNumberFormat="1" applyFont="1" applyFill="1" applyBorder="1" applyAlignment="1">
      <alignment horizontal="center" vertical="center"/>
    </xf>
    <xf numFmtId="1" fontId="8" fillId="10" borderId="14" xfId="0" applyNumberFormat="1" applyFont="1" applyFill="1" applyBorder="1" applyAlignment="1">
      <alignment horizontal="center" vertical="center"/>
    </xf>
    <xf numFmtId="1" fontId="8" fillId="10" borderId="3" xfId="0" applyNumberFormat="1" applyFont="1" applyFill="1" applyBorder="1" applyAlignment="1">
      <alignment horizontal="center" vertical="center"/>
    </xf>
    <xf numFmtId="1" fontId="8" fillId="10" borderId="9" xfId="0" applyNumberFormat="1" applyFont="1" applyFill="1" applyBorder="1" applyAlignment="1">
      <alignment horizontal="center" vertical="center"/>
    </xf>
    <xf numFmtId="1" fontId="0" fillId="6" borderId="3" xfId="0" applyNumberFormat="1" applyFill="1" applyBorder="1" applyAlignment="1">
      <alignment horizontal="center"/>
    </xf>
    <xf numFmtId="1" fontId="0" fillId="6" borderId="10" xfId="0" applyNumberFormat="1" applyFill="1" applyBorder="1" applyAlignment="1">
      <alignment horizontal="center"/>
    </xf>
    <xf numFmtId="1" fontId="0" fillId="6" borderId="1" xfId="0" applyNumberFormat="1" applyFill="1" applyBorder="1" applyAlignment="1">
      <alignment horizontal="center"/>
    </xf>
    <xf numFmtId="1" fontId="0" fillId="7" borderId="4" xfId="0" applyNumberFormat="1" applyFill="1" applyBorder="1" applyAlignment="1">
      <alignment horizontal="center"/>
    </xf>
    <xf numFmtId="1" fontId="0" fillId="11" borderId="3" xfId="0" applyNumberFormat="1" applyFill="1" applyBorder="1" applyAlignment="1">
      <alignment horizontal="center"/>
    </xf>
    <xf numFmtId="1" fontId="0" fillId="15" borderId="3" xfId="0" applyNumberFormat="1" applyFill="1" applyBorder="1" applyAlignment="1">
      <alignment horizontal="center"/>
    </xf>
    <xf numFmtId="1" fontId="7" fillId="16" borderId="6" xfId="0" applyNumberFormat="1" applyFont="1" applyFill="1" applyBorder="1" applyAlignment="1">
      <alignment horizontal="center"/>
    </xf>
    <xf numFmtId="1" fontId="7" fillId="16" borderId="15" xfId="0" applyNumberFormat="1" applyFont="1" applyFill="1" applyBorder="1" applyAlignment="1">
      <alignment horizontal="center"/>
    </xf>
    <xf numFmtId="1" fontId="4" fillId="17" borderId="8" xfId="0" applyNumberFormat="1" applyFont="1" applyFill="1" applyBorder="1" applyAlignment="1">
      <alignment horizontal="center"/>
    </xf>
    <xf numFmtId="1" fontId="4" fillId="17" borderId="7" xfId="0" applyNumberFormat="1" applyFont="1" applyFill="1" applyBorder="1" applyAlignment="1">
      <alignment horizontal="center"/>
    </xf>
    <xf numFmtId="0" fontId="10" fillId="0" borderId="0" xfId="0" applyFont="1" applyAlignment="1">
      <alignment wrapText="1"/>
    </xf>
    <xf numFmtId="0" fontId="1" fillId="2" borderId="2" xfId="0" applyFont="1" applyFill="1" applyBorder="1" applyAlignment="1">
      <alignment horizontal="center" wrapText="1"/>
    </xf>
    <xf numFmtId="0" fontId="5" fillId="14" borderId="2" xfId="1" applyFont="1" applyFill="1" applyBorder="1" applyAlignment="1">
      <alignment horizontal="center"/>
    </xf>
    <xf numFmtId="0" fontId="0" fillId="8" borderId="2" xfId="0" applyFill="1" applyBorder="1" applyAlignment="1">
      <alignment horizontal="center"/>
    </xf>
    <xf numFmtId="0" fontId="0" fillId="5" borderId="12" xfId="0" applyFill="1" applyBorder="1" applyAlignment="1">
      <alignment horizontal="center"/>
    </xf>
    <xf numFmtId="0" fontId="0" fillId="5" borderId="27" xfId="0" applyFill="1" applyBorder="1" applyAlignment="1">
      <alignment horizontal="center"/>
    </xf>
    <xf numFmtId="0" fontId="0" fillId="7" borderId="5" xfId="0" applyFill="1" applyBorder="1" applyAlignment="1">
      <alignment horizontal="center" wrapText="1"/>
    </xf>
    <xf numFmtId="0" fontId="0" fillId="11" borderId="11" xfId="0" applyFill="1" applyBorder="1" applyAlignment="1">
      <alignment horizontal="center"/>
    </xf>
    <xf numFmtId="0" fontId="0" fillId="6" borderId="1" xfId="0" applyFill="1" applyBorder="1" applyAlignment="1">
      <alignment horizontal="center"/>
    </xf>
    <xf numFmtId="14" fontId="0" fillId="10" borderId="15" xfId="0" applyNumberFormat="1" applyFill="1" applyBorder="1"/>
    <xf numFmtId="0" fontId="0" fillId="5" borderId="1" xfId="0" applyFill="1" applyBorder="1" applyAlignment="1">
      <alignment horizontal="center"/>
    </xf>
    <xf numFmtId="0" fontId="0" fillId="10" borderId="1" xfId="0" applyFill="1" applyBorder="1"/>
    <xf numFmtId="0" fontId="0" fillId="18" borderId="6" xfId="0" applyFill="1" applyBorder="1"/>
    <xf numFmtId="0" fontId="0" fillId="11" borderId="19" xfId="0" applyFill="1" applyBorder="1"/>
    <xf numFmtId="0" fontId="7" fillId="18" borderId="1" xfId="0" applyFont="1" applyFill="1" applyBorder="1"/>
    <xf numFmtId="0" fontId="7" fillId="16" borderId="1" xfId="0" applyFont="1" applyFill="1" applyBorder="1"/>
    <xf numFmtId="0" fontId="7" fillId="17" borderId="20" xfId="0" applyFont="1" applyFill="1" applyBorder="1"/>
    <xf numFmtId="0" fontId="0" fillId="15" borderId="1" xfId="0" applyFill="1" applyBorder="1" applyAlignment="1">
      <alignment horizontal="center"/>
    </xf>
    <xf numFmtId="0" fontId="0" fillId="15" borderId="1" xfId="0" applyFill="1" applyBorder="1"/>
    <xf numFmtId="165" fontId="0" fillId="0" borderId="22" xfId="0" applyNumberFormat="1" applyBorder="1"/>
    <xf numFmtId="0" fontId="4" fillId="16" borderId="15" xfId="0" applyFont="1" applyFill="1" applyBorder="1" applyAlignment="1">
      <alignment wrapText="1"/>
    </xf>
    <xf numFmtId="0" fontId="5" fillId="14" borderId="17" xfId="1" applyFont="1" applyFill="1" applyBorder="1" applyAlignment="1">
      <alignment horizontal="center"/>
    </xf>
    <xf numFmtId="0" fontId="0" fillId="14" borderId="17" xfId="0" applyFill="1" applyBorder="1"/>
    <xf numFmtId="0" fontId="0" fillId="14" borderId="14" xfId="0" applyFill="1" applyBorder="1"/>
    <xf numFmtId="0" fontId="0" fillId="6" borderId="15" xfId="0" applyFill="1" applyBorder="1"/>
    <xf numFmtId="0" fontId="0" fillId="6" borderId="18" xfId="0" applyFill="1" applyBorder="1"/>
    <xf numFmtId="0" fontId="0" fillId="6" borderId="28" xfId="0" applyFill="1" applyBorder="1"/>
    <xf numFmtId="0" fontId="8" fillId="10" borderId="12" xfId="0" applyFont="1" applyFill="1" applyBorder="1"/>
    <xf numFmtId="0" fontId="0" fillId="6" borderId="11" xfId="0" applyFill="1" applyBorder="1"/>
    <xf numFmtId="0" fontId="0" fillId="6" borderId="13" xfId="0" applyFill="1" applyBorder="1" applyAlignment="1">
      <alignment horizontal="center"/>
    </xf>
    <xf numFmtId="0" fontId="7" fillId="16" borderId="13" xfId="0" applyFont="1" applyFill="1" applyBorder="1"/>
    <xf numFmtId="0" fontId="7" fillId="16" borderId="8" xfId="0" applyFont="1" applyFill="1" applyBorder="1" applyAlignment="1">
      <alignment horizontal="center"/>
    </xf>
    <xf numFmtId="0" fontId="7" fillId="16" borderId="3" xfId="0" applyFont="1" applyFill="1" applyBorder="1" applyAlignment="1">
      <alignment horizontal="center"/>
    </xf>
    <xf numFmtId="0" fontId="0" fillId="20" borderId="3" xfId="0" applyFill="1" applyBorder="1" applyAlignment="1">
      <alignment horizontal="center" wrapText="1"/>
    </xf>
    <xf numFmtId="0" fontId="8" fillId="10" borderId="3" xfId="0" applyFont="1" applyFill="1" applyBorder="1" applyAlignment="1">
      <alignment horizontal="center"/>
    </xf>
    <xf numFmtId="0" fontId="4" fillId="6" borderId="3" xfId="0" applyFont="1" applyFill="1" applyBorder="1" applyAlignment="1">
      <alignment horizontal="center" vertical="center"/>
    </xf>
    <xf numFmtId="0" fontId="7" fillId="6" borderId="3" xfId="0" applyFont="1" applyFill="1" applyBorder="1" applyAlignment="1">
      <alignment horizontal="center" vertical="center"/>
    </xf>
    <xf numFmtId="0" fontId="0" fillId="20" borderId="11" xfId="0" applyFill="1" applyBorder="1"/>
    <xf numFmtId="0" fontId="7" fillId="20" borderId="11" xfId="0" applyFont="1" applyFill="1" applyBorder="1" applyAlignment="1">
      <alignment wrapText="1"/>
    </xf>
    <xf numFmtId="0" fontId="0" fillId="20" borderId="11" xfId="0" applyFill="1" applyBorder="1" applyAlignment="1">
      <alignment wrapText="1"/>
    </xf>
    <xf numFmtId="0" fontId="8" fillId="10" borderId="11" xfId="0" applyFont="1" applyFill="1" applyBorder="1"/>
    <xf numFmtId="0" fontId="8" fillId="10" borderId="19" xfId="0" applyFont="1" applyFill="1" applyBorder="1"/>
    <xf numFmtId="0" fontId="0" fillId="5" borderId="19" xfId="0" applyFill="1" applyBorder="1"/>
    <xf numFmtId="0" fontId="4" fillId="17" borderId="28" xfId="0" applyFont="1" applyFill="1" applyBorder="1"/>
    <xf numFmtId="0" fontId="4" fillId="17" borderId="18" xfId="0" applyFont="1" applyFill="1" applyBorder="1"/>
    <xf numFmtId="0" fontId="5" fillId="4" borderId="8" xfId="1" applyFont="1" applyBorder="1" applyAlignment="1">
      <alignment horizontal="center"/>
    </xf>
    <xf numFmtId="0" fontId="5" fillId="14" borderId="8" xfId="1" applyFont="1" applyFill="1" applyBorder="1" applyAlignment="1">
      <alignment horizontal="center"/>
    </xf>
    <xf numFmtId="0" fontId="0" fillId="8" borderId="8" xfId="0" applyFill="1" applyBorder="1" applyAlignment="1">
      <alignment horizontal="center"/>
    </xf>
    <xf numFmtId="0" fontId="0" fillId="20" borderId="6" xfId="0" applyFill="1" applyBorder="1" applyAlignment="1">
      <alignment horizontal="center"/>
    </xf>
    <xf numFmtId="0" fontId="0" fillId="5" borderId="15" xfId="0" applyFill="1" applyBorder="1" applyAlignment="1">
      <alignment horizontal="center"/>
    </xf>
    <xf numFmtId="0" fontId="0" fillId="5" borderId="16" xfId="0" applyFill="1" applyBorder="1" applyAlignment="1">
      <alignment horizontal="center"/>
    </xf>
    <xf numFmtId="0" fontId="0" fillId="7" borderId="29" xfId="0" applyFill="1" applyBorder="1" applyAlignment="1">
      <alignment horizontal="center" wrapText="1"/>
    </xf>
    <xf numFmtId="0" fontId="0" fillId="11" borderId="6" xfId="0" applyFill="1" applyBorder="1" applyAlignment="1">
      <alignment horizontal="center"/>
    </xf>
    <xf numFmtId="0" fontId="0" fillId="11" borderId="21" xfId="0" applyFill="1" applyBorder="1" applyAlignment="1">
      <alignment horizontal="center"/>
    </xf>
    <xf numFmtId="0" fontId="7" fillId="16" borderId="6" xfId="0" applyFont="1" applyFill="1" applyBorder="1" applyAlignment="1">
      <alignment horizontal="center"/>
    </xf>
    <xf numFmtId="0" fontId="0" fillId="15" borderId="13" xfId="0" applyFill="1" applyBorder="1" applyAlignment="1">
      <alignment horizontal="center"/>
    </xf>
    <xf numFmtId="0" fontId="1" fillId="2" borderId="5" xfId="0" applyFont="1" applyFill="1" applyBorder="1" applyAlignment="1">
      <alignment horizontal="center"/>
    </xf>
    <xf numFmtId="0" fontId="5" fillId="4" borderId="3" xfId="1" applyFont="1" applyBorder="1" applyAlignment="1">
      <alignment horizontal="center"/>
    </xf>
    <xf numFmtId="0" fontId="23" fillId="14" borderId="3" xfId="0" applyFont="1" applyFill="1" applyBorder="1" applyAlignment="1">
      <alignment horizontal="center"/>
    </xf>
    <xf numFmtId="0" fontId="5" fillId="14" borderId="3" xfId="1" applyFont="1" applyFill="1" applyBorder="1" applyAlignment="1">
      <alignment horizontal="center"/>
    </xf>
    <xf numFmtId="0" fontId="0" fillId="3" borderId="3" xfId="0" applyFill="1" applyBorder="1" applyAlignment="1">
      <alignment horizontal="center"/>
    </xf>
    <xf numFmtId="0" fontId="0" fillId="8" borderId="3" xfId="0" applyFill="1" applyBorder="1" applyAlignment="1">
      <alignment horizontal="center"/>
    </xf>
    <xf numFmtId="0" fontId="0" fillId="7" borderId="3" xfId="0" applyFill="1" applyBorder="1" applyAlignment="1">
      <alignment horizontal="center"/>
    </xf>
    <xf numFmtId="0" fontId="4" fillId="17" borderId="3" xfId="0" applyFont="1" applyFill="1" applyBorder="1" applyAlignment="1">
      <alignment horizontal="center"/>
    </xf>
    <xf numFmtId="0" fontId="12" fillId="9" borderId="1" xfId="0" applyFont="1" applyFill="1" applyBorder="1"/>
    <xf numFmtId="1" fontId="12" fillId="9" borderId="1" xfId="0" applyNumberFormat="1" applyFont="1" applyFill="1" applyBorder="1" applyAlignment="1">
      <alignment horizontal="center"/>
    </xf>
    <xf numFmtId="0" fontId="12" fillId="9" borderId="1" xfId="0" applyFont="1" applyFill="1" applyBorder="1" applyAlignment="1">
      <alignment wrapText="1"/>
    </xf>
    <xf numFmtId="0" fontId="7" fillId="9" borderId="3" xfId="0" applyFont="1" applyFill="1" applyBorder="1" applyAlignment="1">
      <alignment horizontal="center" vertical="center"/>
    </xf>
    <xf numFmtId="0" fontId="20" fillId="16" borderId="3" xfId="0" applyFont="1" applyFill="1" applyBorder="1" applyAlignment="1">
      <alignment horizontal="center"/>
    </xf>
    <xf numFmtId="0" fontId="25" fillId="10" borderId="3" xfId="0" applyFont="1" applyFill="1" applyBorder="1" applyAlignment="1">
      <alignment horizontal="center"/>
    </xf>
    <xf numFmtId="0" fontId="16" fillId="11" borderId="3" xfId="0" applyFont="1" applyFill="1" applyBorder="1" applyAlignment="1">
      <alignment horizontal="center"/>
    </xf>
    <xf numFmtId="0" fontId="26" fillId="6" borderId="3" xfId="0" applyFont="1" applyFill="1" applyBorder="1" applyAlignment="1">
      <alignment horizontal="center" vertical="center"/>
    </xf>
    <xf numFmtId="0" fontId="20" fillId="16" borderId="3" xfId="0" applyFont="1" applyFill="1" applyBorder="1" applyAlignment="1">
      <alignment horizontal="center" wrapText="1"/>
    </xf>
    <xf numFmtId="0" fontId="16" fillId="20" borderId="3" xfId="0" applyFont="1" applyFill="1" applyBorder="1" applyAlignment="1">
      <alignment horizontal="center"/>
    </xf>
    <xf numFmtId="0" fontId="16" fillId="15" borderId="3" xfId="0" applyFont="1" applyFill="1" applyBorder="1" applyAlignment="1">
      <alignment horizontal="center"/>
    </xf>
    <xf numFmtId="0" fontId="24" fillId="9" borderId="1" xfId="0" applyFont="1" applyFill="1" applyBorder="1" applyAlignment="1">
      <alignment vertical="center" wrapText="1"/>
    </xf>
    <xf numFmtId="0" fontId="24" fillId="9" borderId="2" xfId="0" applyFont="1" applyFill="1" applyBorder="1" applyAlignment="1">
      <alignment vertical="center"/>
    </xf>
    <xf numFmtId="0" fontId="24" fillId="9" borderId="8" xfId="0" applyFont="1" applyFill="1" applyBorder="1" applyAlignment="1">
      <alignment horizontal="center" vertical="center"/>
    </xf>
    <xf numFmtId="0" fontId="24" fillId="9" borderId="1" xfId="0" applyFont="1" applyFill="1" applyBorder="1" applyAlignment="1">
      <alignment horizontal="center" vertical="center"/>
    </xf>
    <xf numFmtId="0" fontId="10" fillId="0" borderId="0" xfId="0" applyFont="1" applyAlignment="1">
      <alignment wrapText="1"/>
    </xf>
    <xf numFmtId="0" fontId="13" fillId="12" borderId="0" xfId="0" applyFont="1" applyFill="1" applyAlignment="1">
      <alignment horizontal="center"/>
    </xf>
    <xf numFmtId="0" fontId="17" fillId="0" borderId="16" xfId="0" applyFont="1" applyBorder="1" applyAlignment="1">
      <alignment horizontal="left"/>
    </xf>
    <xf numFmtId="0" fontId="0" fillId="24" borderId="0" xfId="0" applyFill="1" applyAlignment="1">
      <alignment horizontal="center"/>
    </xf>
  </cellXfs>
  <cellStyles count="5">
    <cellStyle name="Comma" xfId="3" builtinId="3"/>
    <cellStyle name="Currency" xfId="2" builtinId="4"/>
    <cellStyle name="Good" xfId="1" builtinId="26"/>
    <cellStyle name="Normal" xfId="0" builtinId="0"/>
    <cellStyle name="Percent" xfId="4" builtinId="5"/>
  </cellStyles>
  <dxfs count="0"/>
  <tableStyles count="0" defaultTableStyle="TableStyleMedium2" defaultPivotStyle="PivotStyleLight16"/>
  <colors>
    <mruColors>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ocumenttasks/documenttask1.xml><?xml version="1.0" encoding="utf-8"?>
<Tasks xmlns="http://schemas.microsoft.com/office/tasks/2019/documenttasks">
  <Task id="{3749F4B0-57D7-4CBE-B176-AD568D7C732D}">
    <Anchor>
      <Comment id="{C2A8E813-0420-4FA1-9D88-41622246E964}"/>
    </Anchor>
    <History>
      <Event time="2022-07-28T00:03:00.13" id="{B7213455-5C14-4AF0-915F-B844F0BB91A7}">
        <Attribution userId="S::kristi.hughes@doh.wa.gov::f27582ec-20cb-4591-b1b2-32276e2021e8" userName="Hughes, Kristi R  (DOH)" userProvider="AD"/>
        <Anchor>
          <Comment id="{C2A8E813-0420-4FA1-9D88-41622246E964}"/>
        </Anchor>
        <Create/>
      </Event>
      <Event time="2022-07-28T00:03:00.13" id="{E102916E-5B92-495E-9EE6-9648A976181A}">
        <Attribution userId="S::kristi.hughes@doh.wa.gov::f27582ec-20cb-4591-b1b2-32276e2021e8" userName="Hughes, Kristi R  (DOH)" userProvider="AD"/>
        <Anchor>
          <Comment id="{C2A8E813-0420-4FA1-9D88-41622246E964}"/>
        </Anchor>
        <Assign userId="S::tiffany.ames@doh.wa.gov::6cad5a3f-f40d-4add-a67b-fe2ba2a1dcac" userName="Ames, Tiffany (DOH)" userProvider="AD"/>
      </Event>
      <Event time="2022-07-28T00:03:00.13" id="{5293804C-E7DA-4A78-888A-CE6F8806FAF1}">
        <Attribution userId="S::kristi.hughes@doh.wa.gov::f27582ec-20cb-4591-b1b2-32276e2021e8" userName="Hughes, Kristi R  (DOH)" userProvider="AD"/>
        <Anchor>
          <Comment id="{C2A8E813-0420-4FA1-9D88-41622246E964}"/>
        </Anchor>
        <SetTitle title="@Ames, Tiffany (DOH) Chris is adding a BA for you, to support Rhapsody and other related Data Exchange work/services."/>
      </Event>
      <Event time="2022-07-28T12:25:36.81" id="{D4BC67CB-CCF1-49BC-8FF3-EB728BACEB04}">
        <Attribution userId="S::tiffany.ames@doh.wa.gov::6cad5a3f-f40d-4add-a67b-fe2ba2a1dcac" userName="Ames, Tiffany (DOH)" userProvider="AD"/>
        <Anchor>
          <Comment id="{EA429DE9-C2A8-42F0-8584-C5860D36FB60}"/>
        </Anchor>
        <UnassignAll/>
      </Event>
      <Event time="2022-07-28T12:25:36.81" id="{B1369759-D032-4A83-98D7-DACDB251B18D}">
        <Attribution userId="S::tiffany.ames@doh.wa.gov::6cad5a3f-f40d-4add-a67b-fe2ba2a1dcac" userName="Ames, Tiffany (DOH)" userProvider="AD"/>
        <Anchor>
          <Comment id="{EA429DE9-C2A8-42F0-8584-C5860D36FB60}"/>
        </Anchor>
        <Assign userId="S::kristi.hughes@doh.wa.gov::f27582ec-20cb-4591-b1b2-32276e2021e8" userName="Hughes, Kristi R  (DOH)" userProvider="AD"/>
      </Event>
    </History>
  </Task>
</Tasks>
</file>

<file path=xl/documenttasks/documenttask2.xml><?xml version="1.0" encoding="utf-8"?>
<Tasks xmlns="http://schemas.microsoft.com/office/tasks/2019/documenttasks">
  <Task id="{B3928D39-0F53-4BBA-BDA5-1DB7D7FC56E1}">
    <Anchor>
      <Comment id="{24079FFC-8965-4F49-9A3E-06054D939E8C}"/>
    </Anchor>
    <History>
      <Event time="2022-07-29T19:21:12.28" id="{A7385B44-DF16-40FD-A461-7A5063EF0292}">
        <Attribution userId="S::jaimie.hayes@doh.wa.gov::2e94decb-c5dd-48e4-8120-1a66afa27def" userName="Hayes, Jaimie D (DOH)" userProvider="AD"/>
        <Anchor>
          <Comment id="{24079FFC-8965-4F49-9A3E-06054D939E8C}"/>
        </Anchor>
        <Create/>
      </Event>
      <Event time="2022-07-29T19:21:12.28" id="{C95CE014-83DA-4E15-AC98-48C966636A79}">
        <Attribution userId="S::jaimie.hayes@doh.wa.gov::2e94decb-c5dd-48e4-8120-1a66afa27def" userName="Hayes, Jaimie D (DOH)" userProvider="AD"/>
        <Anchor>
          <Comment id="{24079FFC-8965-4F49-9A3E-06054D939E8C}"/>
        </Anchor>
        <Assign userId="S::Jennifer.McNamara@doh.wa.gov::afcbf55a-d70c-4ae0-81eb-92ebba0ec7f3" userName="McNamara, Jennifer (DOH)" userProvider="AD"/>
      </Event>
      <Event time="2022-07-29T19:21:12.28" id="{8C0F7857-B193-4A39-9F1A-A8E82863A6CA}">
        <Attribution userId="S::jaimie.hayes@doh.wa.gov::2e94decb-c5dd-48e4-8120-1a66afa27def" userName="Hayes, Jaimie D (DOH)" userProvider="AD"/>
        <Anchor>
          <Comment id="{24079FFC-8965-4F49-9A3E-06054D939E8C}"/>
        </Anchor>
        <SetTitle title="@McNamara, Jennifer (DOH) Aimee is out but I'm wondering if there isn't data in column C do I include it?"/>
      </Event>
      <Event time="2022-07-29T20:52:51.30" id="{DE1EB9D3-3162-406A-8E56-181142B9D2AB}">
        <Attribution userId="S::jaimie.hayes@doh.wa.gov::2e94decb-c5dd-48e4-8120-1a66afa27def" userName="Hayes, Jaimie D (DOH)" userProvider="AD"/>
        <Anchor>
          <Comment id="{52695214-433D-4667-9EB2-CFAF1F7BC2BF}"/>
        </Anchor>
        <UnassignAll/>
      </Event>
      <Event time="2022-07-29T20:52:51.30" id="{AAAB4454-E1D7-44EB-8B65-A3C1839BD8CE}">
        <Attribution userId="S::jaimie.hayes@doh.wa.gov::2e94decb-c5dd-48e4-8120-1a66afa27def" userName="Hayes, Jaimie D (DOH)" userProvider="AD"/>
        <Anchor>
          <Comment id="{52695214-433D-4667-9EB2-CFAF1F7BC2BF}"/>
        </Anchor>
        <Assign userId="S::aimee.bato@doh.wa.gov::fb7a88d2-fd06-4574-88f9-5995766d0fcc" userName="Bato, Aimee J (DOH)" userProvider="AD"/>
      </Event>
    </History>
  </Task>
  <Task id="{4C629A8B-D7A6-43A0-83DC-9D68624C2426}">
    <Anchor>
      <Comment id="{DD6036D0-ABF7-4667-9DEF-4879640EC918}"/>
    </Anchor>
    <History>
      <Event time="2022-08-10T22:43:53.88" id="{06BF7BDE-1A99-4024-8E36-2EDBD396094F}">
        <Attribution userId="S::jaimie.hayes@doh.wa.gov::2e94decb-c5dd-48e4-8120-1a66afa27def" userName="Hayes, Jaimie D (DOH)" userProvider="AD"/>
        <Anchor>
          <Comment id="{DD6036D0-ABF7-4667-9DEF-4879640EC918}"/>
        </Anchor>
        <Create/>
      </Event>
      <Event time="2022-08-10T22:43:53.88" id="{DFE851A9-9630-46AC-8DFA-960DAEC44AE7}">
        <Attribution userId="S::jaimie.hayes@doh.wa.gov::2e94decb-c5dd-48e4-8120-1a66afa27def" userName="Hayes, Jaimie D (DOH)" userProvider="AD"/>
        <Anchor>
          <Comment id="{DD6036D0-ABF7-4667-9DEF-4879640EC918}"/>
        </Anchor>
        <Assign userId="S::aimee.bato@doh.wa.gov::fb7a88d2-fd06-4574-88f9-5995766d0fcc" userName="Bato, Aimee J (DOH)" userProvider="AD"/>
      </Event>
      <Event time="2022-08-10T22:43:53.88" id="{DEC14F61-A7D3-4FAE-9CD6-B8C5B6B3E3D2}">
        <Attribution userId="S::jaimie.hayes@doh.wa.gov::2e94decb-c5dd-48e4-8120-1a66afa27def" userName="Hayes, Jaimie D (DOH)" userProvider="AD"/>
        <Anchor>
          <Comment id="{DD6036D0-ABF7-4667-9DEF-4879640EC918}"/>
        </Anchor>
        <SetTitle title="@Bato, Aimee J (DOH) can we add $340k to column C to show the one-time cost added into the total. FSO was questioning whether this is something to be included on the DP. Thanks!"/>
      </Event>
    </History>
  </Task>
  <Task id="{52373CC7-6A4C-4177-A777-0A370C4B98E7}">
    <Anchor>
      <Comment id="{6FBBF890-42FD-4D9C-8161-23325D00BF6B}"/>
    </Anchor>
    <History>
      <Event time="2022-07-29T19:21:12.28" id="{A7385B44-DF16-40FD-A461-7A5063EF0292}">
        <Attribution userId="S::jaimie.hayes@doh.wa.gov::2e94decb-c5dd-48e4-8120-1a66afa27def" userName="Hayes, Jaimie D (DOH)" userProvider="AD"/>
        <Anchor>
          <Comment id="{6FBBF890-42FD-4D9C-8161-23325D00BF6B}"/>
        </Anchor>
        <Create/>
      </Event>
      <Event time="2022-07-29T19:21:12.28" id="{C95CE014-83DA-4E15-AC98-48C966636A79}">
        <Attribution userId="S::jaimie.hayes@doh.wa.gov::2e94decb-c5dd-48e4-8120-1a66afa27def" userName="Hayes, Jaimie D (DOH)" userProvider="AD"/>
        <Anchor>
          <Comment id="{6FBBF890-42FD-4D9C-8161-23325D00BF6B}"/>
        </Anchor>
        <Assign userId="S::Jennifer.McNamara@doh.wa.gov::afcbf55a-d70c-4ae0-81eb-92ebba0ec7f3" userName="McNamara, Jennifer (DOH)" userProvider="AD"/>
      </Event>
      <Event time="2022-07-29T19:21:12.28" id="{8C0F7857-B193-4A39-9F1A-A8E82863A6CA}">
        <Attribution userId="S::jaimie.hayes@doh.wa.gov::2e94decb-c5dd-48e4-8120-1a66afa27def" userName="Hayes, Jaimie D (DOH)" userProvider="AD"/>
        <Anchor>
          <Comment id="{6FBBF890-42FD-4D9C-8161-23325D00BF6B}"/>
        </Anchor>
        <SetTitle title="@McNamara, Jennifer (DOH) Aimee is out but I'm wondering if there isn't data in column C do I include it?"/>
      </Event>
      <Event time="2022-07-29T20:52:51.30" id="{DE1EB9D3-3162-406A-8E56-181142B9D2AB}">
        <Attribution userId="S::jaimie.hayes@doh.wa.gov::2e94decb-c5dd-48e4-8120-1a66afa27def" userName="Hayes, Jaimie D (DOH)" userProvider="AD"/>
        <Anchor>
          <Comment id="{AD178CC9-A17C-4FDD-99BB-1E7C4A7D3E6D}"/>
        </Anchor>
        <UnassignAll/>
      </Event>
      <Event time="2022-07-29T20:52:51.30" id="{AAAB4454-E1D7-44EB-8B65-A3C1839BD8CE}">
        <Attribution userId="S::jaimie.hayes@doh.wa.gov::2e94decb-c5dd-48e4-8120-1a66afa27def" userName="Hayes, Jaimie D (DOH)" userProvider="AD"/>
        <Anchor>
          <Comment id="{AD178CC9-A17C-4FDD-99BB-1E7C4A7D3E6D}"/>
        </Anchor>
        <Assign userId="S::aimee.bato@doh.wa.gov::fb7a88d2-fd06-4574-88f9-5995766d0fcc" userName="Bato, Aimee J (DOH)" userProvider="AD"/>
      </Event>
    </History>
  </Task>
  <Task id="{AE9D7ED2-3B1C-4866-B674-1EB4CC8E74FB}">
    <Anchor>
      <Comment id="{5A2E2B39-3B61-44F6-BB81-91AFDF590811}"/>
    </Anchor>
    <History>
      <Event time="2022-08-10T22:45:58.81" id="{B6121701-F7E0-456D-A45E-0371AA091260}">
        <Attribution userId="S::jaimie.hayes@doh.wa.gov::2e94decb-c5dd-48e4-8120-1a66afa27def" userName="Hayes, Jaimie D (DOH)" userProvider="AD"/>
        <Anchor>
          <Comment id="{5A2E2B39-3B61-44F6-BB81-91AFDF590811}"/>
        </Anchor>
        <Create/>
      </Event>
      <Event time="2022-08-10T22:45:58.81" id="{6329658E-720D-4D3F-8895-2AC3B5209948}">
        <Attribution userId="S::jaimie.hayes@doh.wa.gov::2e94decb-c5dd-48e4-8120-1a66afa27def" userName="Hayes, Jaimie D (DOH)" userProvider="AD"/>
        <Anchor>
          <Comment id="{5A2E2B39-3B61-44F6-BB81-91AFDF590811}"/>
        </Anchor>
        <Assign userId="S::aimee.bato@doh.wa.gov::fb7a88d2-fd06-4574-88f9-5995766d0fcc" userName="Bato, Aimee J (DOH)" userProvider="AD"/>
      </Event>
      <Event time="2022-08-10T22:45:58.81" id="{F73C1326-21E7-4DBF-9AE8-70693B3E93D6}">
        <Attribution userId="S::jaimie.hayes@doh.wa.gov::2e94decb-c5dd-48e4-8120-1a66afa27def" userName="Hayes, Jaimie D (DOH)" userProvider="AD"/>
        <Anchor>
          <Comment id="{5A2E2B39-3B61-44F6-BB81-91AFDF590811}"/>
        </Anchor>
        <SetTitle title="@Bato, Aimee J (DOH) can we please put $1641 in column D to represent the need for renewal come March 2025."/>
      </Event>
    </History>
  </Task>
  <Task id="{3A7275D7-0CB1-450E-894B-95C64BAC0830}">
    <Anchor>
      <Comment id="{62EA6EA3-777B-4DA4-B37A-99E69491F4EE}"/>
    </Anchor>
    <History>
      <Event time="2022-07-29T19:21:12.28" id="{A7385B44-DF16-40FD-A461-7A5063EF0292}">
        <Attribution userId="S::jaimie.hayes@doh.wa.gov::2e94decb-c5dd-48e4-8120-1a66afa27def" userName="Hayes, Jaimie D (DOH)" userProvider="AD"/>
        <Anchor>
          <Comment id="{62EA6EA3-777B-4DA4-B37A-99E69491F4EE}"/>
        </Anchor>
        <Create/>
      </Event>
      <Event time="2022-07-29T19:21:12.28" id="{C95CE014-83DA-4E15-AC98-48C966636A79}">
        <Attribution userId="S::jaimie.hayes@doh.wa.gov::2e94decb-c5dd-48e4-8120-1a66afa27def" userName="Hayes, Jaimie D (DOH)" userProvider="AD"/>
        <Anchor>
          <Comment id="{62EA6EA3-777B-4DA4-B37A-99E69491F4EE}"/>
        </Anchor>
        <Assign userId="S::Jennifer.McNamara@doh.wa.gov::afcbf55a-d70c-4ae0-81eb-92ebba0ec7f3" userName="McNamara, Jennifer (DOH)" userProvider="AD"/>
      </Event>
      <Event time="2022-07-29T19:21:12.28" id="{8C0F7857-B193-4A39-9F1A-A8E82863A6CA}">
        <Attribution userId="S::jaimie.hayes@doh.wa.gov::2e94decb-c5dd-48e4-8120-1a66afa27def" userName="Hayes, Jaimie D (DOH)" userProvider="AD"/>
        <Anchor>
          <Comment id="{62EA6EA3-777B-4DA4-B37A-99E69491F4EE}"/>
        </Anchor>
        <SetTitle title="@McNamara, Jennifer (DOH) Aimee is out but I'm wondering if there isn't data in column C do I include it?"/>
      </Event>
      <Event time="2022-07-29T20:52:51.30" id="{DE1EB9D3-3162-406A-8E56-181142B9D2AB}">
        <Attribution userId="S::jaimie.hayes@doh.wa.gov::2e94decb-c5dd-48e4-8120-1a66afa27def" userName="Hayes, Jaimie D (DOH)" userProvider="AD"/>
        <Anchor>
          <Comment id="{CDCAEB3C-B980-4504-ACA3-3FCE5AF46D29}"/>
        </Anchor>
        <UnassignAll/>
      </Event>
      <Event time="2022-07-29T20:52:51.30" id="{AAAB4454-E1D7-44EB-8B65-A3C1839BD8CE}">
        <Attribution userId="S::jaimie.hayes@doh.wa.gov::2e94decb-c5dd-48e4-8120-1a66afa27def" userName="Hayes, Jaimie D (DOH)" userProvider="AD"/>
        <Anchor>
          <Comment id="{CDCAEB3C-B980-4504-ACA3-3FCE5AF46D29}"/>
        </Anchor>
        <Assign userId="S::aimee.bato@doh.wa.gov::fb7a88d2-fd06-4574-88f9-5995766d0fcc" userName="Bato, Aimee J (DOH)" userProvider="AD"/>
      </Event>
    </History>
  </Task>
  <Task id="{A4E8C6D9-D641-444A-A709-63918D09683A}">
    <Anchor>
      <Comment id="{DD54A8B7-A194-4F18-A2E8-FA145425E431}"/>
    </Anchor>
    <History>
      <Event time="2022-07-29T19:21:12.28" id="{A7385B44-DF16-40FD-A461-7A5063EF0292}">
        <Attribution userId="S::jaimie.hayes@doh.wa.gov::2e94decb-c5dd-48e4-8120-1a66afa27def" userName="Hayes, Jaimie D (DOH)" userProvider="AD"/>
        <Anchor>
          <Comment id="{DD54A8B7-A194-4F18-A2E8-FA145425E431}"/>
        </Anchor>
        <Create/>
      </Event>
      <Event time="2022-07-29T19:21:12.28" id="{C95CE014-83DA-4E15-AC98-48C966636A79}">
        <Attribution userId="S::jaimie.hayes@doh.wa.gov::2e94decb-c5dd-48e4-8120-1a66afa27def" userName="Hayes, Jaimie D (DOH)" userProvider="AD"/>
        <Anchor>
          <Comment id="{DD54A8B7-A194-4F18-A2E8-FA145425E431}"/>
        </Anchor>
        <Assign userId="S::Jennifer.McNamara@doh.wa.gov::afcbf55a-d70c-4ae0-81eb-92ebba0ec7f3" userName="McNamara, Jennifer (DOH)" userProvider="AD"/>
      </Event>
      <Event time="2022-07-29T19:21:12.28" id="{8C0F7857-B193-4A39-9F1A-A8E82863A6CA}">
        <Attribution userId="S::jaimie.hayes@doh.wa.gov::2e94decb-c5dd-48e4-8120-1a66afa27def" userName="Hayes, Jaimie D (DOH)" userProvider="AD"/>
        <Anchor>
          <Comment id="{DD54A8B7-A194-4F18-A2E8-FA145425E431}"/>
        </Anchor>
        <SetTitle title="@McNamara, Jennifer (DOH) Aimee is out but I'm wondering if there isn't data in column C do I include it?"/>
      </Event>
      <Event time="2022-07-29T20:52:51.30" id="{DE1EB9D3-3162-406A-8E56-181142B9D2AB}">
        <Attribution userId="S::jaimie.hayes@doh.wa.gov::2e94decb-c5dd-48e4-8120-1a66afa27def" userName="Hayes, Jaimie D (DOH)" userProvider="AD"/>
        <Anchor>
          <Comment id="{9F80FB24-C52A-4236-95F3-D7E9D6312C6E}"/>
        </Anchor>
        <UnassignAll/>
      </Event>
      <Event time="2022-07-29T20:52:51.30" id="{AAAB4454-E1D7-44EB-8B65-A3C1839BD8CE}">
        <Attribution userId="S::jaimie.hayes@doh.wa.gov::2e94decb-c5dd-48e4-8120-1a66afa27def" userName="Hayes, Jaimie D (DOH)" userProvider="AD"/>
        <Anchor>
          <Comment id="{9F80FB24-C52A-4236-95F3-D7E9D6312C6E}"/>
        </Anchor>
        <Assign userId="S::aimee.bato@doh.wa.gov::fb7a88d2-fd06-4574-88f9-5995766d0fcc" userName="Bato, Aimee J (DOH)" userProvider="AD"/>
      </Event>
    </History>
  </Task>
</Tasks>
</file>

<file path=xl/persons/person.xml><?xml version="1.0" encoding="utf-8"?>
<personList xmlns="http://schemas.microsoft.com/office/spreadsheetml/2018/threadedcomments" xmlns:x="http://schemas.openxmlformats.org/spreadsheetml/2006/main">
  <person displayName="Bato, Aimee J (DOH)" id="{D97155D4-CC5B-4455-AE35-03E09C6BD2EC}" userId="aimee.bato@doh.wa.gov" providerId="PeoplePicker"/>
  <person displayName="Koval, Ryan J (DOH)" id="{DEC72A3C-DE9E-4ADA-AA43-A919FF6BD657}" userId="ryan.koval@doh.wa.gov" providerId="PeoplePicker"/>
  <person displayName="Hayes, Jaimie D (DOH)" id="{C2460BEE-C46F-478A-B45F-73BFCA093342}" userId="jaimie.hayes@doh.wa.gov" providerId="PeoplePicker"/>
  <person displayName="Ganesh, Muthu (DOH)" id="{F3BAC01D-B4B4-45E8-BD01-BAD13CE4F4A4}" userId="muthu.ganesh@doh.wa.gov" providerId="PeoplePicker"/>
  <person displayName="Ames, Tiffany (DOH)" id="{E500E207-7402-4C4D-BE94-F8B209C827F8}" userId="tiffany.ames@doh.wa.gov" providerId="PeoplePicker"/>
  <person displayName="Hughes, Kristi R  (DOH)" id="{E720CC23-E94D-4463-9FEE-CF19883EB9B2}" userId="kristi.hughes@doh.wa.gov" providerId="PeoplePicker"/>
  <person displayName="Goebel, Stephanie D (DOH)" id="{1254C87A-EDE9-47DE-871B-340C7806AC4A}" userId="stephanie.goebel@doh.wa.gov" providerId="PeoplePicker"/>
  <person displayName="McNamara, Jennifer (DOH)" id="{76CD1420-4E5B-46B2-81EC-CC154298454A}" userId="Jennifer.McNamara@doh.wa.gov" providerId="PeoplePicker"/>
  <person displayName="Bato, Aimee J (DOH)" id="{0D9D2512-582B-48A7-8768-F468FDD03356}" userId="S::Aimee.Bato@doh.wa.gov::fb7a88d2-fd06-4574-88f9-5995766d0fcc" providerId="AD"/>
  <person displayName="Bato, Aimee J (DOH)" id="{02095E5E-6CD9-4C87-8436-3E0222101610}" userId="S::aimee.bato@doh.wa.gov::fb7a88d2-fd06-4574-88f9-5995766d0fcc" providerId="AD"/>
  <person displayName="Koval, Ryan J (DOH)" id="{B6D6BD9F-9DDD-47AD-9A0B-AD5144C018CC}" userId="S::ryan.koval@doh.wa.gov::32bb90f2-437e-4847-a76a-dbf3c7609366" providerId="AD"/>
  <person displayName="Hayes, Jaimie D (DOH)" id="{A6E60591-83BE-4CA4-AD53-F077B3D7BAEB}" userId="S::jaimie.hayes@doh.wa.gov::2e94decb-c5dd-48e4-8120-1a66afa27def" providerId="AD"/>
  <person displayName="Ganesh, Muthu (DOH)" id="{967352AE-F936-4B7D-8A32-5EB2CD47F85B}" userId="S::muthu.ganesh@doh.wa.gov::c166e924-e161-4776-8956-6f63fa41c7c0" providerId="AD"/>
  <person displayName="Ames, Tiffany (DOH)" id="{FFC8F76D-B614-4AF9-9ED9-679E9BF2C759}" userId="S::tiffany.ames@doh.wa.gov::6cad5a3f-f40d-4add-a67b-fe2ba2a1dcac" providerId="AD"/>
  <person displayName="Hughes, Kristi R  (DOH)" id="{49780A71-1C6E-46F6-9A22-BE2DE78AA8C5}" userId="S::kristi.hughes@doh.wa.gov::f27582ec-20cb-4591-b1b2-32276e2021e8" providerId="AD"/>
  <person displayName="Goebel, Stephanie D (DOH)" id="{DD3384CC-A3B1-4A98-A069-63C5ECC92AE6}" userId="S::stephanie.goebel@doh.wa.gov::3277e6a2-1a4b-4656-bd63-b11780de864e" providerId="AD"/>
  <person displayName="McNamara, Jennifer (DOH)" id="{91176D06-A60C-4151-BFEF-A0EFC73FD241}" userId="S::jennifer.mcnamara@doh.wa.gov::afcbf55a-d70c-4ae0-81eb-92ebba0ec7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2-07-28T21:17:35.84" personId="{02095E5E-6CD9-4C87-8436-3E0222101610}" id="{7632C874-28AE-450F-BC66-836B5AEB4E76}">
    <text>If the position is permanent, and is funded by another source either FPHS or Indirect, do not add position to the COVID Gap DP. Regardless if the position continues to support COVID beyond 7/31/2023.</text>
  </threadedComment>
  <threadedComment ref="M1" dT="2022-07-28T21:19:42.29" personId="{02095E5E-6CD9-4C87-8436-3E0222101610}" id="{A37D6F70-093F-407C-9471-7D8543104DF9}">
    <text xml:space="preserve">If project, what is the end date of the project position/funding source. </text>
  </threadedComment>
  <threadedComment ref="A5" dT="2022-08-18T14:39:44.98" personId="{02095E5E-6CD9-4C87-8436-3E0222101610}" id="{537B3746-D3D0-4781-A8B4-53CE2DD4374B}">
    <text xml:space="preserve">Add new position. Amina will check Rachel. </text>
  </threadedComment>
  <threadedComment ref="B6" dT="2022-08-02T20:17:19.43" personId="{02095E5E-6CD9-4C87-8436-3E0222101610}" id="{704E1F13-E032-4FC7-92D3-DD02DF814F1B}">
    <text>@Goebel, Stephanie D (DOH) are any of these positions supervisors?</text>
    <mentions>
      <mention mentionpersonId="{1254C87A-EDE9-47DE-871B-340C7806AC4A}" mentionId="{B7EE0DF8-AEF7-4FC0-B28C-2FCA5E12DE8C}" startIndex="0" length="26"/>
    </mentions>
  </threadedComment>
  <threadedComment ref="B6" dT="2022-08-02T20:21:34.94" personId="{DD3384CC-A3B1-4A98-A069-63C5ECC92AE6}" id="{6CC149A8-6AF4-4A06-8B7D-C8D32A028A39}" parentId="{704E1F13-E032-4FC7-92D3-DD02DF814F1B}">
    <text>Row 5, 6 and 7 should be, yes</text>
  </threadedComment>
  <threadedComment ref="B6" dT="2022-08-02T20:22:50.72" personId="{DD3384CC-A3B1-4A98-A069-63C5ECC92AE6}" id="{5F60C592-B382-4C75-9F2B-83D42962DC5F}" parentId="{704E1F13-E032-4FC7-92D3-DD02DF814F1B}">
    <text>Oops. Correction! Rows 5, 7, 10, 11, 12</text>
  </threadedComment>
  <threadedComment ref="G16" dT="2022-07-28T23:33:23.72" personId="{02095E5E-6CD9-4C87-8436-3E0222101610}" id="{4653FCC9-88DC-4F45-A508-EB7E2C2A59BC}">
    <text>@Koval, Ryan J (DOH) these 2 new staff to be permanent, correct?</text>
    <mentions>
      <mention mentionpersonId="{DEC72A3C-DE9E-4ADA-AA43-A919FF6BD657}" mentionId="{9AC469ED-D319-493C-B061-01D2A9340506}" startIndex="0" length="20"/>
    </mentions>
  </threadedComment>
  <threadedComment ref="G16" dT="2022-07-28T23:47:00.19" personId="{B6D6BD9F-9DDD-47AD-9A0B-AD5144C018CC}" id="{F2512714-3BB5-4F21-BB0E-BD136547C9EF}" parentId="{4653FCC9-88DC-4F45-A508-EB7E2C2A59BC}">
    <text xml:space="preserve">Yes - that is correct
</text>
  </threadedComment>
  <threadedComment ref="H18" dT="2022-07-28T23:25:09.00" personId="{49780A71-1C6E-46F6-9A22-BE2DE78AA8C5}" id="{0188A2D7-0C36-46A6-B0AB-938E4BA9F3A6}">
    <text>@Hayes, Jaimie D (DOH) ; @Bato, Aimee J (DOH) ; @McNamara, Jennifer (DOH) ; @Koval, Ryan J (DOH)  This position is 1st priority for keeping as permanent</text>
    <mentions>
      <mention mentionpersonId="{C2460BEE-C46F-478A-B45F-73BFCA093342}" mentionId="{51CC82E4-65CB-4C0E-A558-7EFF9E639292}" startIndex="0" length="22"/>
      <mention mentionpersonId="{D97155D4-CC5B-4455-AE35-03E09C6BD2EC}" mentionId="{641E679E-9DB0-4865-B62F-3C21ADDA09A4}" startIndex="25" length="20"/>
      <mention mentionpersonId="{76CD1420-4E5B-46B2-81EC-CC154298454A}" mentionId="{3D005035-909C-490F-99EA-CA045BA6DED7}" startIndex="48" length="25"/>
      <mention mentionpersonId="{DEC72A3C-DE9E-4ADA-AA43-A919FF6BD657}" mentionId="{E1EA2CAB-FA96-42AE-9857-377D35322B21}" startIndex="76" length="20"/>
    </mentions>
  </threadedComment>
  <threadedComment ref="H19" dT="2022-07-28T23:25:32.86" personId="{49780A71-1C6E-46F6-9A22-BE2DE78AA8C5}" id="{039A50CC-E9E1-4344-8AED-16D17E5BA297}">
    <text>@Hayes, Jaimie D (DOH) ; @Bato, Aimee J (DOH) ; @McNamara, Jennifer (DOH) ; @Koval, Ryan J (DOH)  This position is 2nd priority for keeping as permanent</text>
    <mentions>
      <mention mentionpersonId="{C2460BEE-C46F-478A-B45F-73BFCA093342}" mentionId="{B3DAEA97-D650-46DC-ABDC-244DBC46D3CA}" startIndex="0" length="22"/>
      <mention mentionpersonId="{D97155D4-CC5B-4455-AE35-03E09C6BD2EC}" mentionId="{6C976636-472D-4CDD-A4AE-C7723B3A895F}" startIndex="25" length="20"/>
      <mention mentionpersonId="{76CD1420-4E5B-46B2-81EC-CC154298454A}" mentionId="{A21CE846-4FF6-405D-921C-5B61E2D0621F}" startIndex="48" length="25"/>
      <mention mentionpersonId="{DEC72A3C-DE9E-4ADA-AA43-A919FF6BD657}" mentionId="{A02FBBFE-00F9-4464-8999-D2DF2AC9BE36}" startIndex="76" length="20"/>
    </mentions>
  </threadedComment>
  <threadedComment ref="H20" dT="2022-07-28T23:26:06.80" personId="{49780A71-1C6E-46F6-9A22-BE2DE78AA8C5}" id="{1BD45463-46CA-4F7C-B5F4-6E656CD6CAE5}">
    <text>@Hayes, Jaimie D (DOH) ; @Bato, Aimee J (DOH) ; @McNamara, Jennifer (DOH) ; @Koval, Ryan J (DOH)  This position is 3rd priority for keeping as permanent</text>
    <mentions>
      <mention mentionpersonId="{C2460BEE-C46F-478A-B45F-73BFCA093342}" mentionId="{9FA20F2D-A42C-4185-BCD8-A238D63E7C4F}" startIndex="0" length="22"/>
      <mention mentionpersonId="{D97155D4-CC5B-4455-AE35-03E09C6BD2EC}" mentionId="{F0288AB2-3DC5-4641-B22E-B394FBD5C5AE}" startIndex="25" length="20"/>
      <mention mentionpersonId="{76CD1420-4E5B-46B2-81EC-CC154298454A}" mentionId="{AE5623D5-8360-4012-BD9D-B55FD9354A27}" startIndex="48" length="25"/>
      <mention mentionpersonId="{DEC72A3C-DE9E-4ADA-AA43-A919FF6BD657}" mentionId="{FF499767-643D-4A4F-BF5E-6179AF0BC6CD}" startIndex="76" length="20"/>
    </mentions>
  </threadedComment>
  <threadedComment ref="H21" dT="2022-07-28T23:24:53.01" personId="{49780A71-1C6E-46F6-9A22-BE2DE78AA8C5}" id="{C196EA96-1C83-42D6-A43F-7BE0E6AEFEF2}">
    <text xml:space="preserve">@Hayes, Jaimie D (DOH) ; @Bato, Aimee J (DOH) ; @McNamara, Jennifer (DOH) ; @Koval, Ryan J (DOH)  This position is 4th priority for establishing as permanent. </text>
    <mentions>
      <mention mentionpersonId="{C2460BEE-C46F-478A-B45F-73BFCA093342}" mentionId="{FF120269-9E86-4302-BF4C-18768F93FCE1}" startIndex="0" length="22"/>
      <mention mentionpersonId="{D97155D4-CC5B-4455-AE35-03E09C6BD2EC}" mentionId="{85780F3E-B205-4057-952C-960B43280CE5}" startIndex="25" length="20"/>
      <mention mentionpersonId="{76CD1420-4E5B-46B2-81EC-CC154298454A}" mentionId="{367B782F-4ADF-4962-869B-4FAC9481BED1}" startIndex="48" length="25"/>
      <mention mentionpersonId="{DEC72A3C-DE9E-4ADA-AA43-A919FF6BD657}" mentionId="{225EBC46-1C59-4D65-9B9A-DDB7FC754163}" startIndex="76" length="20"/>
    </mentions>
  </threadedComment>
  <threadedComment ref="H25" dT="2022-07-28T00:03:00.15" personId="{49780A71-1C6E-46F6-9A22-BE2DE78AA8C5}" id="{C2A8E813-0420-4FA1-9D88-41622246E964}">
    <text xml:space="preserve">@Ames, Tiffany (DOH) Chris is adding a BA for you, to support Rhapsody and other related Data Exchange work/services. This was originally planned for requesting in the maintain core DP for Data Exchange, but not able to put forward, as we needed to stay with FTE levels previously defined. </text>
    <mentions>
      <mention mentionpersonId="{E500E207-7402-4C4D-BE94-F8B209C827F8}" mentionId="{A63263E2-A804-4DA5-95D0-9AB348E747F2}" startIndex="0" length="20"/>
    </mentions>
  </threadedComment>
  <threadedComment ref="H25" dT="2022-07-28T12:25:36.56" personId="{FFC8F76D-B614-4AF9-9ED9-679E9BF2C759}" id="{EA429DE9-C2A8-42F0-8584-C5860D36FB60}" parentId="{C2A8E813-0420-4FA1-9D88-41622246E964}">
    <text>@Hughes, Kristi R  (DOH)  This is good news. BA Support for Rhapsody has been spotty, at best. It would be wonderful to get a perm position assigned to this work!</text>
    <mentions>
      <mention mentionpersonId="{E720CC23-E94D-4463-9FEE-CF19883EB9B2}" mentionId="{ECCBA141-66E4-437C-A33F-72599274F877}" startIndex="0" length="24"/>
    </mentions>
  </threadedComment>
  <threadedComment ref="H25" dT="2022-07-28T19:28:02.93" personId="{FFC8F76D-B614-4AF9-9ED9-679E9BF2C759}" id="{935EAC6C-09D4-47A3-BED7-90795C0DF34D}" parentId="{C2A8E813-0420-4FA1-9D88-41622246E964}">
    <text xml:space="preserve">Updated to 2 ITBAs to include 1 for Data Exchange/Rhapsody and another fulltime staff dedicated to FHIR onboarding, maintenance and operational support.
</text>
  </threadedComment>
  <threadedComment ref="H25" dT="2022-07-28T19:49:35.28" personId="{49780A71-1C6E-46F6-9A22-BE2DE78AA8C5}" id="{E97787C9-BBC3-4BF1-A0EC-EB4D8A550C7F}" parentId="{C2A8E813-0420-4FA1-9D88-41622246E964}">
    <text>Okay, I see it. I moved up the list to your BA area.</text>
  </threadedComment>
  <threadedComment ref="G31" dT="2022-07-28T19:57:06.66" personId="{02095E5E-6CD9-4C87-8436-3E0222101610}" id="{24450166-A9C0-4CE3-8D5D-BCCA44F2EA42}">
    <text>This position is also requested in the Sustainable Enhancement PHL Infrastructure.</text>
  </threadedComment>
  <threadedComment ref="G34" dT="2022-07-28T19:57:06.66" personId="{02095E5E-6CD9-4C87-8436-3E0222101610}" id="{1731053F-5D26-4DE0-BB2F-0F8153256311}">
    <text>This position is also requested in the Sustainable Enhancement PHL Infrastructure.</text>
  </threadedComment>
  <threadedComment ref="G37" dT="2022-07-28T19:57:06.66" personId="{02095E5E-6CD9-4C87-8436-3E0222101610}" id="{E4C60D25-7E6F-4E7C-9D9E-EA23434CCE55}">
    <text>This position is also requested in the Sustainable Enhancement PHL Infrastructure.</text>
  </threadedComment>
  <threadedComment ref="G39" dT="2022-07-28T19:57:06.66" personId="{02095E5E-6CD9-4C87-8436-3E0222101610}" id="{9B53E687-A986-457E-8768-1E56B650E3D1}">
    <text>This position is also requested in the Sustainable Enhancement PHL Infrastructure.</text>
  </threadedComment>
  <threadedComment ref="G41" dT="2022-07-28T19:57:06.66" personId="{02095E5E-6CD9-4C87-8436-3E0222101610}" id="{EFB1FE28-E848-4760-99C2-E36082FA7539}">
    <text>This position is also requested in the Sustainable Enhancement PHL Infrastructure.</text>
  </threadedComment>
  <threadedComment ref="G42" dT="2022-07-28T19:57:06.66" personId="{02095E5E-6CD9-4C87-8436-3E0222101610}" id="{08CD903E-B6D2-4B65-BA13-3C1C531E346D}">
    <text>This position is also requested in the Sustainable Enhancement PHL Infrastructure.</text>
  </threadedComment>
  <threadedComment ref="F47" dT="2022-07-28T21:54:07.99" personId="{02095E5E-6CD9-4C87-8436-3E0222101610}" id="{AB14852B-0F26-40A8-9267-A6F95BDE2F12}">
    <text>This position is funded 50% DCHS HTS Indirect &amp; 50% PHWFG</text>
  </threadedComment>
  <threadedComment ref="F47" dT="2022-07-28T21:55:58.88" personId="{02095E5E-6CD9-4C87-8436-3E0222101610}" id="{CC26AC84-11CD-48CE-8B92-0304A22BDE03}" parentId="{AB14852B-0F26-40A8-9267-A6F95BDE2F12}">
    <text>@Ganesh, Muthu (DOH) is this position supporting COVID activities?</text>
    <mentions>
      <mention mentionpersonId="{F3BAC01D-B4B4-45E8-BD01-BAD13CE4F4A4}" mentionId="{F1CE0846-656D-46C2-9137-146F9B6E15AB}" startIndex="0" length="20"/>
    </mentions>
  </threadedComment>
  <threadedComment ref="F47" dT="2022-07-28T22:18:36.94" personId="{967352AE-F936-4B7D-8A32-5EB2CD47F85B}" id="{FA88BC29-27F0-4E31-B340-5ECC396277CD}" parentId="{AB14852B-0F26-40A8-9267-A6F95BDE2F12}">
    <text>Yes, as this position deals with all of the ELR data which is a superset of all diseases including COVID</text>
  </threadedComment>
  <threadedComment ref="E48" dT="2022-07-28T18:55:50.68" personId="{967352AE-F936-4B7D-8A32-5EB2CD47F85B}" id="{50BB09AB-DDBD-4345-8041-0D7A426EEA6B}">
    <text xml:space="preserve">Changed these two to Existing, because we are in the process of hiring and the positions were established a while ago </text>
  </threadedComment>
  <threadedComment ref="F49" dT="2022-07-27T06:29:08.96" personId="{0D9D2512-582B-48A7-8768-F468FDD03356}" id="{5247E34D-B821-47DC-BF79-906F1D64BD52}">
    <text>this position is to support phl?</text>
  </threadedComment>
  <threadedComment ref="F49" dT="2022-07-28T18:21:49.39" personId="{967352AE-F936-4B7D-8A32-5EB2CD47F85B}" id="{78056DFF-4F54-4B35-BBDE-2DED42130E05}" parentId="{5247E34D-B821-47DC-BF79-906F1D64BD52}">
    <text>Yes</text>
  </threadedComment>
  <threadedComment ref="F49" dT="2022-07-28T21:44:33.62" personId="{02095E5E-6CD9-4C87-8436-3E0222101610}" id="{45A132A3-D2BF-41A4-98FF-85DCB733F83E}" parentId="{5247E34D-B821-47DC-BF79-906F1D64BD52}">
    <text>@Ganesh, Muthu (DOH) what is the position #?</text>
    <mentions>
      <mention mentionpersonId="{F3BAC01D-B4B4-45E8-BD01-BAD13CE4F4A4}" mentionId="{7D125773-36BB-4519-B6A9-A280CC91FC94}" startIndex="0" length="20"/>
    </mentions>
  </threadedComment>
  <threadedComment ref="F49" dT="2022-07-28T22:26:06.33" personId="{967352AE-F936-4B7D-8A32-5EB2CD47F85B}" id="{C8853C79-4420-4B51-9467-06C33B5D0AD6}" parentId="{5247E34D-B821-47DC-BF79-906F1D64BD52}">
    <text>71074850</text>
  </threadedComment>
  <threadedComment ref="F50" dT="2022-07-28T21:45:09.33" personId="{02095E5E-6CD9-4C87-8436-3E0222101610}" id="{0ABD2D99-E881-46E5-90DB-0F6EC1C775BF}">
    <text>@Ganesh, Muthu (DOH) what is the position #?</text>
    <mentions>
      <mention mentionpersonId="{F3BAC01D-B4B4-45E8-BD01-BAD13CE4F4A4}" mentionId="{DB764201-CCB7-4809-9061-6EC581021C3B}" startIndex="0" length="20"/>
    </mentions>
  </threadedComment>
  <threadedComment ref="F50" dT="2022-07-28T22:21:31.77" personId="{967352AE-F936-4B7D-8A32-5EB2CD47F85B}" id="{70F60E2A-C9CB-4617-8535-6FE591F7AB83}" parentId="{0ABD2D99-E881-46E5-90DB-0F6EC1C775BF}">
    <text>71081654</text>
  </threadedComment>
  <threadedComment ref="F50" dT="2022-07-28T23:09:39.45" personId="{02095E5E-6CD9-4C87-8436-3E0222101610}" id="{91AD0625-24FE-4788-B1A7-293E8B6BE23B}" parentId="{0ABD2D99-E881-46E5-90DB-0F6EC1C775BF}">
    <text>@Ganesh, Muthu (DOH) FYA- this position is funded by ELC 9431020X.</text>
    <mentions>
      <mention mentionpersonId="{F3BAC01D-B4B4-45E8-BD01-BAD13CE4F4A4}" mentionId="{0E8989CF-ADA9-44D2-A1C4-DC85DC12EE02}" startIndex="0" length="20"/>
    </mentions>
  </threadedComment>
  <threadedComment ref="L67" dT="2022-07-27T23:21:16.88" personId="{49780A71-1C6E-46F6-9A22-BE2DE78AA8C5}" id="{A43CF6F4-F048-44C7-8784-A3228E3409BC}">
    <text>@McNamara, Jennifer (DOH) Confirm with JMac - Is the intent for this DP to fund ongoing or is it for a limited time, such as for the biennium?</text>
    <mentions>
      <mention mentionpersonId="{76CD1420-4E5B-46B2-81EC-CC154298454A}" mentionId="{B4E25DC2-9998-4CC8-B6C7-A5E2DBC9F7AC}" startIndex="0" length="25"/>
    </mentions>
  </threadedComment>
  <threadedComment ref="L67" dT="2022-07-28T15:33:20.47" personId="{91176D06-A60C-4151-BFEF-A0EFC73FD241}" id="{D7BF96D2-6BFF-498A-BCA1-11E9516143D7}" parentId="{A43CF6F4-F048-44C7-8784-A3228E3409BC}">
    <text>Some requests may not be time limited and should be built into our base moving forward. When proposing FTE, please indicate if time limited and estimate when the need will end.</text>
  </threadedComment>
  <threadedComment ref="L67" dT="2022-07-28T15:41:38.20" personId="{49780A71-1C6E-46F6-9A22-BE2DE78AA8C5}" id="{5C54F299-2EC9-4D8F-AAC9-C42CC20F95B8}" parentId="{A43CF6F4-F048-44C7-8784-A3228E3409BC}">
    <text>Okay. We can discuss further when we meet at 9. Thanks!</text>
  </threadedComment>
</ThreadedComments>
</file>

<file path=xl/threadedComments/threadedComment2.xml><?xml version="1.0" encoding="utf-8"?>
<ThreadedComments xmlns="http://schemas.microsoft.com/office/spreadsheetml/2018/threadedcomments" xmlns:x="http://schemas.openxmlformats.org/spreadsheetml/2006/main">
  <threadedComment ref="C18" dT="2022-08-10T22:43:53.90" personId="{A6E60591-83BE-4CA4-AD53-F077B3D7BAEB}" id="{DD6036D0-ABF7-4667-9DEF-4879640EC918}">
    <text xml:space="preserve">@Bato, Aimee J (DOH) can we add $340k to column C to show the one-time cost added into the total. FSO was questioning whether this is something to be included on the DP. Thanks! </text>
    <mentions>
      <mention mentionpersonId="{D97155D4-CC5B-4455-AE35-03E09C6BD2EC}" mentionId="{EB57F910-1B3C-45BE-891A-6F515FB272A0}" startIndex="0" length="20"/>
    </mentions>
  </threadedComment>
  <threadedComment ref="C18" dT="2022-08-10T23:14:16.92" personId="{02095E5E-6CD9-4C87-8436-3E0222101610}" id="{5F78B0EB-37AF-4F96-959C-18AA4AD7828E}" parentId="{DD6036D0-ABF7-4667-9DEF-4879640EC918}">
    <text xml:space="preserve">yes, i will add in this column. </text>
  </threadedComment>
  <threadedComment ref="C19" dT="2022-07-29T19:21:12.35" personId="{A6E60591-83BE-4CA4-AD53-F077B3D7BAEB}" id="{DD54A8B7-A194-4F18-A2E8-FA145425E431}">
    <text xml:space="preserve">@McNamara, Jennifer (DOH) Aimee is out but I'm wondering if there isn't data in column C do I include it? </text>
    <mentions>
      <mention mentionpersonId="{76CD1420-4E5B-46B2-81EC-CC154298454A}" mentionId="{63E997AC-9C8B-4CC1-8C03-FD486D76EF56}" startIndex="0" length="25"/>
    </mentions>
  </threadedComment>
  <threadedComment ref="C19" dT="2022-07-29T20:00:56.96" personId="{91176D06-A60C-4151-BFEF-A0EFC73FD241}" id="{DA4DFFBD-3876-4D28-A5FB-6A9747D9EF97}" parentId="{DD54A8B7-A194-4F18-A2E8-FA145425E431}">
    <text>Darn, I am not sure on that. Can we nail that down on Monday?</text>
  </threadedComment>
  <threadedComment ref="C19" dT="2022-07-29T20:35:19.28" personId="{A6E60591-83BE-4CA4-AD53-F077B3D7BAEB}" id="{3E0E6159-240B-4913-BD8B-484C0375CCE1}" parentId="{DD54A8B7-A194-4F18-A2E8-FA145425E431}">
    <text xml:space="preserve">Sounds good easy enough to take out if needed. As it stands, I have it all added, even if not in column C or D. Thanks! </text>
  </threadedComment>
  <threadedComment ref="C19" dT="2022-07-29T20:52:51.36" personId="{A6E60591-83BE-4CA4-AD53-F077B3D7BAEB}" id="{9F80FB24-C52A-4236-95F3-D7E9D6312C6E}" parentId="{DD54A8B7-A194-4F18-A2E8-FA145425E431}">
    <text>@Bato, Aimee J (DOH) could you please assist with my question above. Thanks!</text>
    <mentions>
      <mention mentionpersonId="{D97155D4-CC5B-4455-AE35-03E09C6BD2EC}" mentionId="{A6013913-0AAC-4D5A-A97C-81D6487F5C06}" startIndex="0" length="20"/>
    </mentions>
  </threadedComment>
  <threadedComment ref="C19" dT="2022-08-01T14:38:34.21" personId="{02095E5E-6CD9-4C87-8436-3E0222101610}" id="{2F8FB248-7372-4F23-8E16-F49F17476912}" parentId="{DD54A8B7-A194-4F18-A2E8-FA145425E431}">
    <text>@Hayes, Jaimie D (DOH) I believe that may be one time cost but will verify with Muthu and get back with you asap.</text>
    <mentions>
      <mention mentionpersonId="{C2460BEE-C46F-478A-B45F-73BFCA093342}" mentionId="{2E2B0891-CB87-4946-878C-74320165F0DD}" startIndex="0" length="22"/>
    </mentions>
  </threadedComment>
  <threadedComment ref="D19" dT="2022-07-29T19:21:12.35" personId="{A6E60591-83BE-4CA4-AD53-F077B3D7BAEB}" id="{6FBBF890-42FD-4D9C-8161-23325D00BF6B}">
    <text xml:space="preserve">@McNamara, Jennifer (DOH) Aimee is out but I'm wondering if there isn't data in column C do I include it? </text>
    <mentions>
      <mention mentionpersonId="{76CD1420-4E5B-46B2-81EC-CC154298454A}" mentionId="{E6F97F65-F045-4908-B549-80E45DD052EE}" startIndex="0" length="25"/>
    </mentions>
  </threadedComment>
  <threadedComment ref="D19" dT="2022-07-29T20:00:56.96" personId="{91176D06-A60C-4151-BFEF-A0EFC73FD241}" id="{86CBD193-81E4-499F-8A7A-97A773A848DE}" parentId="{6FBBF890-42FD-4D9C-8161-23325D00BF6B}">
    <text>Darn, I am not sure on that. Can we nail that down on Monday?</text>
  </threadedComment>
  <threadedComment ref="D19" dT="2022-07-29T20:35:19.28" personId="{A6E60591-83BE-4CA4-AD53-F077B3D7BAEB}" id="{0BF4DEE5-BBC6-4CC3-B61F-06700E8D4B45}" parentId="{6FBBF890-42FD-4D9C-8161-23325D00BF6B}">
    <text xml:space="preserve">Sounds good easy enough to take out if needed. As it stands, I have it all added, even if not in column C or D. Thanks! </text>
  </threadedComment>
  <threadedComment ref="D19" dT="2022-07-29T20:52:51.36" personId="{A6E60591-83BE-4CA4-AD53-F077B3D7BAEB}" id="{AD178CC9-A17C-4FDD-99BB-1E7C4A7D3E6D}" parentId="{6FBBF890-42FD-4D9C-8161-23325D00BF6B}">
    <text>@Bato, Aimee J (DOH) could you please assist with my question above. Thanks!</text>
    <mentions>
      <mention mentionpersonId="{D97155D4-CC5B-4455-AE35-03E09C6BD2EC}" mentionId="{E5E5F5A4-B650-4435-9BD4-909E05C06306}" startIndex="0" length="20"/>
    </mentions>
  </threadedComment>
  <threadedComment ref="D19" dT="2022-08-01T14:38:34.21" personId="{02095E5E-6CD9-4C87-8436-3E0222101610}" id="{95198901-50E8-4FFF-97A3-84CF209DC623}" parentId="{6FBBF890-42FD-4D9C-8161-23325D00BF6B}">
    <text>@Hayes, Jaimie D (DOH) I believe that may be one time cost but will verify with Muthu and get back with you asap.</text>
    <mentions>
      <mention mentionpersonId="{C2460BEE-C46F-478A-B45F-73BFCA093342}" mentionId="{55ED760C-2B43-4B13-910F-714442089916}" startIndex="0" length="22"/>
    </mentions>
  </threadedComment>
  <threadedComment ref="C20" dT="2022-07-29T19:21:12.35" personId="{A6E60591-83BE-4CA4-AD53-F077B3D7BAEB}" id="{62EA6EA3-777B-4DA4-B37A-99E69491F4EE}">
    <text xml:space="preserve">@McNamara, Jennifer (DOH) Aimee is out but I'm wondering if there isn't data in column C do I include it? </text>
    <mentions>
      <mention mentionpersonId="{76CD1420-4E5B-46B2-81EC-CC154298454A}" mentionId="{94D419F8-FD62-4B6D-A428-CAC62AF69F29}" startIndex="0" length="25"/>
    </mentions>
  </threadedComment>
  <threadedComment ref="C20" dT="2022-07-29T20:00:56.96" personId="{91176D06-A60C-4151-BFEF-A0EFC73FD241}" id="{626C496B-5C69-499F-A79A-28C55F8C82DB}" parentId="{62EA6EA3-777B-4DA4-B37A-99E69491F4EE}">
    <text>Darn, I am not sure on that. Can we nail that down on Monday?</text>
  </threadedComment>
  <threadedComment ref="C20" dT="2022-07-29T20:35:19.28" personId="{A6E60591-83BE-4CA4-AD53-F077B3D7BAEB}" id="{DA71F731-E526-4213-A562-8851B3146440}" parentId="{62EA6EA3-777B-4DA4-B37A-99E69491F4EE}">
    <text xml:space="preserve">Sounds good easy enough to take out if needed. As it stands, I have it all added, even if not in column C or D. Thanks! </text>
  </threadedComment>
  <threadedComment ref="C20" dT="2022-07-29T20:52:51.36" personId="{A6E60591-83BE-4CA4-AD53-F077B3D7BAEB}" id="{CDCAEB3C-B980-4504-ACA3-3FCE5AF46D29}" parentId="{62EA6EA3-777B-4DA4-B37A-99E69491F4EE}">
    <text>@Bato, Aimee J (DOH) could you please assist with my question above. Thanks!</text>
    <mentions>
      <mention mentionpersonId="{D97155D4-CC5B-4455-AE35-03E09C6BD2EC}" mentionId="{11190CB3-293F-4888-97E2-6F45C5314455}" startIndex="0" length="20"/>
    </mentions>
  </threadedComment>
  <threadedComment ref="C20" dT="2022-08-01T14:38:34.21" personId="{02095E5E-6CD9-4C87-8436-3E0222101610}" id="{BEEAF47C-16B8-4993-8E6D-0587092CD5E6}" parentId="{62EA6EA3-777B-4DA4-B37A-99E69491F4EE}">
    <text>@Hayes, Jaimie D (DOH) I believe that may be one time cost but will verify with Muthu and get back with you asap.</text>
    <mentions>
      <mention mentionpersonId="{C2460BEE-C46F-478A-B45F-73BFCA093342}" mentionId="{DF1C1B07-EB1C-4AFA-8002-51C52DA55915}" startIndex="0" length="22"/>
    </mentions>
  </threadedComment>
  <threadedComment ref="D20" dT="2022-07-29T19:21:12.35" personId="{A6E60591-83BE-4CA4-AD53-F077B3D7BAEB}" id="{24079FFC-8965-4F49-9A3E-06054D939E8C}">
    <text xml:space="preserve">@McNamara, Jennifer (DOH) Aimee is out but I'm wondering if there isn't data in column C do I include it? </text>
    <mentions>
      <mention mentionpersonId="{76CD1420-4E5B-46B2-81EC-CC154298454A}" mentionId="{CF593FF6-B384-4695-A83B-1EA5FAE65106}" startIndex="0" length="25"/>
    </mentions>
  </threadedComment>
  <threadedComment ref="D20" dT="2022-07-29T20:00:56.96" personId="{91176D06-A60C-4151-BFEF-A0EFC73FD241}" id="{93FB620A-1A3B-4E6F-BE59-D79B27E0D73C}" parentId="{24079FFC-8965-4F49-9A3E-06054D939E8C}">
    <text>Darn, I am not sure on that. Can we nail that down on Monday?</text>
  </threadedComment>
  <threadedComment ref="D20" dT="2022-07-29T20:35:19.28" personId="{A6E60591-83BE-4CA4-AD53-F077B3D7BAEB}" id="{EE21B12B-B130-4827-992B-93B3D0A7A895}" parentId="{24079FFC-8965-4F49-9A3E-06054D939E8C}">
    <text xml:space="preserve">Sounds good easy enough to take out if needed. As it stands, I have it all added, even if not in column C or D. Thanks! </text>
  </threadedComment>
  <threadedComment ref="D20" dT="2022-07-29T20:52:51.36" personId="{A6E60591-83BE-4CA4-AD53-F077B3D7BAEB}" id="{52695214-433D-4667-9EB2-CFAF1F7BC2BF}" parentId="{24079FFC-8965-4F49-9A3E-06054D939E8C}">
    <text>@Bato, Aimee J (DOH) could you please assist with my question above. Thanks!</text>
    <mentions>
      <mention mentionpersonId="{D97155D4-CC5B-4455-AE35-03E09C6BD2EC}" mentionId="{7555D5C6-3E78-4CDF-9906-5810EC0AB2F4}" startIndex="0" length="20"/>
    </mentions>
  </threadedComment>
  <threadedComment ref="D20" dT="2022-08-01T14:38:34.21" personId="{02095E5E-6CD9-4C87-8436-3E0222101610}" id="{B70F5550-31FB-40F9-B0F9-888411A09733}" parentId="{24079FFC-8965-4F49-9A3E-06054D939E8C}">
    <text>@Hayes, Jaimie D (DOH) I believe that may be one time cost but will verify with Muthu and get back with you asap.</text>
    <mentions>
      <mention mentionpersonId="{C2460BEE-C46F-478A-B45F-73BFCA093342}" mentionId="{5125D006-CCE1-4322-B4AD-5A0D92EB48DC}" startIndex="0" length="22"/>
    </mentions>
  </threadedComment>
  <threadedComment ref="A21" dT="2022-07-29T16:29:14.46" personId="{02095E5E-6CD9-4C87-8436-3E0222101610}" id="{04D633A9-070A-4EED-84AA-DFC1F36E4106}">
    <text>@Ganesh, Muthu (DOH) Hi Muthu, when you have the estimates for Tableau can you input the information. thank you</text>
    <mentions>
      <mention mentionpersonId="{F3BAC01D-B4B4-45E8-BD01-BAD13CE4F4A4}" mentionId="{25A2DAD1-1ECE-43B2-968A-C7BB00C79AA0}" startIndex="0" length="20"/>
    </mentions>
  </threadedComment>
  <threadedComment ref="E39" dT="2022-08-10T22:45:58.82" personId="{A6E60591-83BE-4CA4-AD53-F077B3D7BAEB}" id="{5A2E2B39-3B61-44F6-BB81-91AFDF590811}">
    <text>@Bato, Aimee J (DOH) can we please put $1641 in column D to represent the need for renewal come March 2025.</text>
    <mentions>
      <mention mentionpersonId="{D97155D4-CC5B-4455-AE35-03E09C6BD2EC}" mentionId="{46EA6E8A-531A-4C0B-B67D-83A77FA11850}" startIndex="0" length="20"/>
    </mentions>
  </threadedComment>
  <threadedComment ref="E39" dT="2022-08-10T23:10:02.59" personId="{02095E5E-6CD9-4C87-8436-3E0222101610}" id="{556B6F35-AE00-45DD-861E-3D55F35E3DDC}" parentId="{5A2E2B39-3B61-44F6-BB81-91AFDF590811}">
    <text>yes</text>
  </threadedComment>
</ThreadedComments>
</file>

<file path=xl/threadedComments/threadedComment3.xml><?xml version="1.0" encoding="utf-8"?>
<ThreadedComments xmlns="http://schemas.microsoft.com/office/spreadsheetml/2018/threadedcomments" xmlns:x="http://schemas.openxmlformats.org/spreadsheetml/2006/main">
  <threadedComment ref="G2" dT="2022-07-29T06:09:11.04" personId="{02095E5E-6CD9-4C87-8436-3E0222101610}" id="{6254E277-D785-4E84-BDB1-1FE441735806}">
    <text>These costs added OIT-HTS System Costs under STAMS- D365 FINANCE &amp; OPERATIONS LICENSES</text>
  </threadedComment>
  <threadedComment ref="G7" dT="2022-07-29T06:08:21.06" personId="{02095E5E-6CD9-4C87-8436-3E0222101610}" id="{1B1A613D-8D09-4CC2-A64F-FA19259C1168}">
    <text>both costs added to OIT-HTS System costs under STAMS- SCANNING DEVICES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7A3BF-842A-4752-96B8-82F70E85649D}">
  <dimension ref="A1:M75"/>
  <sheetViews>
    <sheetView tabSelected="1" topLeftCell="E1" zoomScaleNormal="100" workbookViewId="0">
      <pane ySplit="1" topLeftCell="A52" activePane="bottomLeft" state="frozen"/>
      <selection pane="bottomLeft" activeCell="D74" sqref="D74"/>
    </sheetView>
  </sheetViews>
  <sheetFormatPr defaultRowHeight="15" x14ac:dyDescent="0.25"/>
  <cols>
    <col min="1" max="1" width="21.140625" bestFit="1" customWidth="1"/>
    <col min="2" max="2" width="38.85546875" bestFit="1" customWidth="1"/>
    <col min="3" max="3" width="18.7109375" customWidth="1"/>
    <col min="4" max="4" width="9.140625" style="15"/>
    <col min="5" max="5" width="12.85546875" bestFit="1" customWidth="1"/>
    <col min="6" max="6" width="57.140625" style="3" customWidth="1"/>
    <col min="7" max="7" width="34.85546875" style="3" customWidth="1"/>
    <col min="8" max="8" width="27.85546875" customWidth="1"/>
    <col min="9" max="9" width="25.28515625" style="15" customWidth="1"/>
    <col min="10" max="11" width="29.28515625" style="15" customWidth="1"/>
    <col min="12" max="12" width="31" bestFit="1" customWidth="1"/>
    <col min="13" max="13" width="42" customWidth="1"/>
  </cols>
  <sheetData>
    <row r="1" spans="1:13" ht="96" customHeight="1" x14ac:dyDescent="0.25">
      <c r="A1" s="1" t="s">
        <v>0</v>
      </c>
      <c r="B1" s="1" t="s">
        <v>1</v>
      </c>
      <c r="C1" s="1" t="s">
        <v>2</v>
      </c>
      <c r="D1" s="13" t="s">
        <v>3</v>
      </c>
      <c r="E1" s="1" t="s">
        <v>4</v>
      </c>
      <c r="F1" s="4" t="s">
        <v>5</v>
      </c>
      <c r="G1" s="4" t="s">
        <v>6</v>
      </c>
      <c r="H1" s="23" t="s">
        <v>328</v>
      </c>
      <c r="I1" s="284" t="s">
        <v>327</v>
      </c>
      <c r="J1" s="203" t="s">
        <v>7</v>
      </c>
      <c r="K1" s="229" t="s">
        <v>8</v>
      </c>
      <c r="L1" s="57" t="s">
        <v>9</v>
      </c>
      <c r="M1" s="55" t="s">
        <v>10</v>
      </c>
    </row>
    <row r="2" spans="1:13" x14ac:dyDescent="0.25">
      <c r="A2" s="7" t="s">
        <v>11</v>
      </c>
      <c r="B2" s="7" t="s">
        <v>12</v>
      </c>
      <c r="C2" s="7" t="s">
        <v>13</v>
      </c>
      <c r="D2" s="206">
        <v>1</v>
      </c>
      <c r="E2" s="7" t="s">
        <v>14</v>
      </c>
      <c r="F2" s="8" t="s">
        <v>15</v>
      </c>
      <c r="G2" s="8" t="s">
        <v>16</v>
      </c>
      <c r="H2" s="19" t="s">
        <v>17</v>
      </c>
      <c r="I2" s="285" t="s">
        <v>333</v>
      </c>
      <c r="J2" s="273" t="s">
        <v>18</v>
      </c>
      <c r="K2" s="14" t="s">
        <v>19</v>
      </c>
      <c r="L2" s="7"/>
      <c r="M2" s="7"/>
    </row>
    <row r="3" spans="1:13" ht="45" x14ac:dyDescent="0.25">
      <c r="A3" s="7"/>
      <c r="B3" s="7" t="s">
        <v>12</v>
      </c>
      <c r="C3" s="7" t="s">
        <v>13</v>
      </c>
      <c r="D3" s="206">
        <v>1</v>
      </c>
      <c r="E3" s="7" t="s">
        <v>14</v>
      </c>
      <c r="F3" s="8" t="s">
        <v>20</v>
      </c>
      <c r="G3" s="8" t="s">
        <v>16</v>
      </c>
      <c r="H3" s="19" t="s">
        <v>17</v>
      </c>
      <c r="I3" s="285" t="s">
        <v>333</v>
      </c>
      <c r="J3" s="273" t="s">
        <v>18</v>
      </c>
      <c r="K3" s="14" t="s">
        <v>19</v>
      </c>
      <c r="L3" s="7"/>
      <c r="M3" s="7"/>
    </row>
    <row r="4" spans="1:13" ht="60" x14ac:dyDescent="0.25">
      <c r="A4" s="7"/>
      <c r="B4" s="7" t="s">
        <v>12</v>
      </c>
      <c r="C4" s="7" t="s">
        <v>13</v>
      </c>
      <c r="D4" s="206">
        <v>1</v>
      </c>
      <c r="E4" s="7" t="s">
        <v>21</v>
      </c>
      <c r="F4" s="8" t="s">
        <v>22</v>
      </c>
      <c r="G4" s="8" t="s">
        <v>23</v>
      </c>
      <c r="H4" s="19" t="s">
        <v>24</v>
      </c>
      <c r="I4" s="285">
        <v>71081413</v>
      </c>
      <c r="J4" s="273" t="s">
        <v>18</v>
      </c>
      <c r="K4" s="14" t="s">
        <v>19</v>
      </c>
      <c r="L4" s="7" t="s">
        <v>25</v>
      </c>
      <c r="M4" s="74">
        <v>45138</v>
      </c>
    </row>
    <row r="5" spans="1:13" ht="45" x14ac:dyDescent="0.25">
      <c r="A5" s="7"/>
      <c r="B5" s="7" t="s">
        <v>12</v>
      </c>
      <c r="C5" s="7" t="s">
        <v>13</v>
      </c>
      <c r="D5" s="206">
        <v>1</v>
      </c>
      <c r="E5" s="7" t="s">
        <v>14</v>
      </c>
      <c r="F5" s="8" t="s">
        <v>26</v>
      </c>
      <c r="G5" s="8" t="s">
        <v>16</v>
      </c>
      <c r="H5" s="19" t="s">
        <v>17</v>
      </c>
      <c r="I5" s="285" t="s">
        <v>333</v>
      </c>
      <c r="J5" s="273" t="s">
        <v>18</v>
      </c>
      <c r="K5" s="14" t="s">
        <v>19</v>
      </c>
      <c r="L5" s="7"/>
      <c r="M5" s="74"/>
    </row>
    <row r="6" spans="1:13" ht="45" x14ac:dyDescent="0.25">
      <c r="A6" s="28" t="s">
        <v>27</v>
      </c>
      <c r="B6" s="192" t="s">
        <v>28</v>
      </c>
      <c r="C6" s="28" t="s">
        <v>29</v>
      </c>
      <c r="D6" s="207">
        <v>1</v>
      </c>
      <c r="E6" s="28" t="s">
        <v>21</v>
      </c>
      <c r="F6" s="29" t="s">
        <v>30</v>
      </c>
      <c r="G6" s="29" t="s">
        <v>31</v>
      </c>
      <c r="H6" s="30" t="s">
        <v>32</v>
      </c>
      <c r="I6" s="286">
        <v>71086274</v>
      </c>
      <c r="J6" s="274" t="s">
        <v>18</v>
      </c>
      <c r="K6" s="249" t="s">
        <v>19</v>
      </c>
      <c r="L6" s="250"/>
      <c r="M6" s="251"/>
    </row>
    <row r="7" spans="1:13" ht="60" x14ac:dyDescent="0.25">
      <c r="A7" s="28"/>
      <c r="B7" s="194" t="s">
        <v>33</v>
      </c>
      <c r="C7" s="28" t="s">
        <v>34</v>
      </c>
      <c r="D7" s="207">
        <v>1</v>
      </c>
      <c r="E7" s="28" t="s">
        <v>14</v>
      </c>
      <c r="F7" s="29" t="s">
        <v>35</v>
      </c>
      <c r="G7" s="29" t="s">
        <v>16</v>
      </c>
      <c r="H7" s="30"/>
      <c r="I7" s="287" t="s">
        <v>333</v>
      </c>
      <c r="J7" s="274" t="s">
        <v>18</v>
      </c>
      <c r="K7" s="230" t="s">
        <v>19</v>
      </c>
      <c r="L7" s="58"/>
      <c r="M7" s="56"/>
    </row>
    <row r="8" spans="1:13" ht="90" x14ac:dyDescent="0.25">
      <c r="A8" s="2"/>
      <c r="B8" s="193" t="s">
        <v>33</v>
      </c>
      <c r="C8" s="2" t="s">
        <v>36</v>
      </c>
      <c r="D8" s="208">
        <v>1</v>
      </c>
      <c r="E8" s="2" t="s">
        <v>14</v>
      </c>
      <c r="F8" s="5" t="s">
        <v>37</v>
      </c>
      <c r="G8" s="5" t="s">
        <v>16</v>
      </c>
      <c r="H8" s="20"/>
      <c r="I8" s="288" t="s">
        <v>333</v>
      </c>
      <c r="J8" s="274" t="s">
        <v>18</v>
      </c>
      <c r="K8" s="230" t="s">
        <v>19</v>
      </c>
      <c r="L8" s="58"/>
      <c r="M8" s="56"/>
    </row>
    <row r="9" spans="1:13" ht="45" x14ac:dyDescent="0.25">
      <c r="A9" s="2"/>
      <c r="B9" s="6" t="s">
        <v>38</v>
      </c>
      <c r="C9" s="2" t="s">
        <v>13</v>
      </c>
      <c r="D9" s="208">
        <v>1</v>
      </c>
      <c r="E9" s="2" t="s">
        <v>14</v>
      </c>
      <c r="F9" s="5" t="s">
        <v>39</v>
      </c>
      <c r="G9" s="5" t="s">
        <v>16</v>
      </c>
      <c r="H9" s="20"/>
      <c r="I9" s="288" t="s">
        <v>333</v>
      </c>
      <c r="J9" s="274" t="s">
        <v>18</v>
      </c>
      <c r="K9" s="230" t="s">
        <v>19</v>
      </c>
      <c r="L9" s="58"/>
      <c r="M9" s="56"/>
    </row>
    <row r="10" spans="1:13" ht="45" x14ac:dyDescent="0.25">
      <c r="A10" s="2"/>
      <c r="B10" s="6" t="s">
        <v>38</v>
      </c>
      <c r="C10" s="196" t="s">
        <v>13</v>
      </c>
      <c r="D10" s="208">
        <v>1</v>
      </c>
      <c r="E10" s="2" t="s">
        <v>21</v>
      </c>
      <c r="F10" s="5" t="s">
        <v>40</v>
      </c>
      <c r="G10" s="5" t="s">
        <v>41</v>
      </c>
      <c r="H10" s="20" t="s">
        <v>42</v>
      </c>
      <c r="I10" s="288">
        <v>71080515</v>
      </c>
      <c r="J10" s="274" t="s">
        <v>18</v>
      </c>
      <c r="K10" s="230" t="s">
        <v>19</v>
      </c>
      <c r="L10" s="70" t="s">
        <v>25</v>
      </c>
      <c r="M10" s="56"/>
    </row>
    <row r="11" spans="1:13" ht="60" x14ac:dyDescent="0.25">
      <c r="A11" s="2"/>
      <c r="B11" s="199" t="s">
        <v>43</v>
      </c>
      <c r="C11" s="195" t="s">
        <v>44</v>
      </c>
      <c r="D11" s="209">
        <v>1</v>
      </c>
      <c r="E11" s="73" t="s">
        <v>14</v>
      </c>
      <c r="F11" s="72" t="s">
        <v>45</v>
      </c>
      <c r="G11" s="5" t="s">
        <v>16</v>
      </c>
      <c r="H11" s="20"/>
      <c r="I11" s="288" t="s">
        <v>333</v>
      </c>
      <c r="J11" s="274" t="s">
        <v>18</v>
      </c>
      <c r="K11" s="230" t="s">
        <v>19</v>
      </c>
      <c r="L11" s="70"/>
      <c r="M11" s="56"/>
    </row>
    <row r="12" spans="1:13" ht="60" x14ac:dyDescent="0.25">
      <c r="A12" s="2"/>
      <c r="B12" s="199" t="s">
        <v>46</v>
      </c>
      <c r="C12" s="195" t="s">
        <v>44</v>
      </c>
      <c r="D12" s="209">
        <v>1</v>
      </c>
      <c r="E12" s="73" t="s">
        <v>14</v>
      </c>
      <c r="F12" s="72" t="s">
        <v>47</v>
      </c>
      <c r="G12" s="5" t="s">
        <v>16</v>
      </c>
      <c r="H12" s="20"/>
      <c r="I12" s="288" t="s">
        <v>333</v>
      </c>
      <c r="J12" s="274" t="s">
        <v>18</v>
      </c>
      <c r="K12" s="230" t="s">
        <v>19</v>
      </c>
      <c r="L12" s="70"/>
      <c r="M12" s="56"/>
    </row>
    <row r="13" spans="1:13" ht="60" x14ac:dyDescent="0.25">
      <c r="A13" s="2"/>
      <c r="B13" s="199" t="s">
        <v>46</v>
      </c>
      <c r="C13" s="195" t="s">
        <v>44</v>
      </c>
      <c r="D13" s="209">
        <v>1</v>
      </c>
      <c r="E13" s="73" t="s">
        <v>14</v>
      </c>
      <c r="F13" s="72" t="s">
        <v>48</v>
      </c>
      <c r="G13" s="5" t="s">
        <v>16</v>
      </c>
      <c r="H13" s="20"/>
      <c r="I13" s="288" t="s">
        <v>333</v>
      </c>
      <c r="J13" s="274" t="s">
        <v>18</v>
      </c>
      <c r="K13" s="230" t="s">
        <v>19</v>
      </c>
      <c r="L13" s="58"/>
      <c r="M13" s="56"/>
    </row>
    <row r="14" spans="1:13" ht="75" x14ac:dyDescent="0.25">
      <c r="A14" s="2"/>
      <c r="B14" s="72" t="s">
        <v>49</v>
      </c>
      <c r="C14" s="197"/>
      <c r="D14" s="210">
        <v>1</v>
      </c>
      <c r="E14" s="73" t="s">
        <v>14</v>
      </c>
      <c r="F14" s="72" t="s">
        <v>50</v>
      </c>
      <c r="G14" s="5" t="s">
        <v>16</v>
      </c>
      <c r="H14" s="20"/>
      <c r="I14" s="288" t="s">
        <v>333</v>
      </c>
      <c r="J14" s="274" t="s">
        <v>18</v>
      </c>
      <c r="K14" s="230" t="s">
        <v>19</v>
      </c>
      <c r="L14" s="70"/>
      <c r="M14" s="56"/>
    </row>
    <row r="15" spans="1:13" ht="60" x14ac:dyDescent="0.25">
      <c r="A15" s="2"/>
      <c r="B15" s="72" t="s">
        <v>49</v>
      </c>
      <c r="C15" s="72"/>
      <c r="D15" s="210">
        <v>4</v>
      </c>
      <c r="E15" s="73" t="s">
        <v>14</v>
      </c>
      <c r="F15" s="72" t="s">
        <v>51</v>
      </c>
      <c r="G15" s="5" t="s">
        <v>16</v>
      </c>
      <c r="H15" s="20"/>
      <c r="I15" s="288" t="s">
        <v>333</v>
      </c>
      <c r="J15" s="274" t="s">
        <v>18</v>
      </c>
      <c r="K15" s="230" t="s">
        <v>19</v>
      </c>
      <c r="L15" s="58"/>
      <c r="M15" s="56"/>
    </row>
    <row r="16" spans="1:13" ht="45" x14ac:dyDescent="0.25">
      <c r="A16" s="16" t="s">
        <v>52</v>
      </c>
      <c r="B16" s="17" t="s">
        <v>53</v>
      </c>
      <c r="C16" s="16" t="s">
        <v>13</v>
      </c>
      <c r="D16" s="211">
        <v>1</v>
      </c>
      <c r="E16" s="16" t="s">
        <v>14</v>
      </c>
      <c r="F16" s="18" t="s">
        <v>54</v>
      </c>
      <c r="G16" s="18" t="s">
        <v>16</v>
      </c>
      <c r="H16" s="21"/>
      <c r="I16" s="289" t="s">
        <v>333</v>
      </c>
      <c r="J16" s="275" t="s">
        <v>18</v>
      </c>
      <c r="K16" s="231" t="s">
        <v>19</v>
      </c>
      <c r="L16" s="65"/>
      <c r="M16" s="66"/>
    </row>
    <row r="17" spans="1:13" ht="45" x14ac:dyDescent="0.25">
      <c r="A17" s="16"/>
      <c r="B17" s="17" t="s">
        <v>55</v>
      </c>
      <c r="C17" s="16"/>
      <c r="D17" s="211">
        <v>1</v>
      </c>
      <c r="E17" s="16" t="s">
        <v>14</v>
      </c>
      <c r="F17" s="18" t="s">
        <v>56</v>
      </c>
      <c r="G17" s="18" t="s">
        <v>16</v>
      </c>
      <c r="H17" s="21"/>
      <c r="I17" s="289" t="s">
        <v>333</v>
      </c>
      <c r="J17" s="275" t="s">
        <v>18</v>
      </c>
      <c r="K17" s="231" t="s">
        <v>19</v>
      </c>
      <c r="L17" s="65"/>
      <c r="M17" s="66"/>
    </row>
    <row r="18" spans="1:13" ht="75" x14ac:dyDescent="0.25">
      <c r="A18" s="16"/>
      <c r="B18" s="17" t="s">
        <v>57</v>
      </c>
      <c r="C18" s="16" t="s">
        <v>13</v>
      </c>
      <c r="D18" s="211">
        <v>1</v>
      </c>
      <c r="E18" s="16" t="s">
        <v>21</v>
      </c>
      <c r="F18" s="18" t="s">
        <v>58</v>
      </c>
      <c r="G18" s="18" t="s">
        <v>59</v>
      </c>
      <c r="H18" s="21" t="s">
        <v>60</v>
      </c>
      <c r="I18" s="289">
        <v>71081609</v>
      </c>
      <c r="J18" s="275" t="s">
        <v>18</v>
      </c>
      <c r="K18" s="231" t="s">
        <v>19</v>
      </c>
      <c r="L18" s="65" t="s">
        <v>25</v>
      </c>
      <c r="M18" s="106"/>
    </row>
    <row r="19" spans="1:13" ht="60" x14ac:dyDescent="0.25">
      <c r="A19" s="16"/>
      <c r="B19" s="17" t="s">
        <v>53</v>
      </c>
      <c r="C19" s="16" t="s">
        <v>13</v>
      </c>
      <c r="D19" s="211">
        <v>1</v>
      </c>
      <c r="E19" s="16" t="s">
        <v>21</v>
      </c>
      <c r="F19" s="18" t="s">
        <v>61</v>
      </c>
      <c r="G19" s="18" t="s">
        <v>59</v>
      </c>
      <c r="H19" s="21" t="s">
        <v>62</v>
      </c>
      <c r="I19" s="289">
        <v>71081611</v>
      </c>
      <c r="J19" s="275" t="s">
        <v>18</v>
      </c>
      <c r="K19" s="231" t="s">
        <v>19</v>
      </c>
      <c r="L19" s="65" t="s">
        <v>25</v>
      </c>
      <c r="M19" s="106"/>
    </row>
    <row r="20" spans="1:13" ht="60" x14ac:dyDescent="0.25">
      <c r="A20" s="91"/>
      <c r="B20" s="92" t="s">
        <v>53</v>
      </c>
      <c r="C20" s="91" t="s">
        <v>13</v>
      </c>
      <c r="D20" s="212">
        <v>1</v>
      </c>
      <c r="E20" s="91" t="s">
        <v>21</v>
      </c>
      <c r="F20" s="93" t="s">
        <v>63</v>
      </c>
      <c r="G20" s="18" t="s">
        <v>59</v>
      </c>
      <c r="H20" s="94" t="s">
        <v>64</v>
      </c>
      <c r="I20" s="289">
        <v>71081610</v>
      </c>
      <c r="J20" s="275" t="s">
        <v>18</v>
      </c>
      <c r="K20" s="231" t="s">
        <v>19</v>
      </c>
      <c r="L20" s="95" t="s">
        <v>25</v>
      </c>
      <c r="M20" s="106"/>
    </row>
    <row r="21" spans="1:13" ht="30" x14ac:dyDescent="0.25">
      <c r="A21" s="16"/>
      <c r="B21" s="17" t="s">
        <v>53</v>
      </c>
      <c r="C21" s="16" t="s">
        <v>13</v>
      </c>
      <c r="D21" s="211">
        <v>1</v>
      </c>
      <c r="E21" s="16" t="s">
        <v>21</v>
      </c>
      <c r="F21" s="18" t="s">
        <v>65</v>
      </c>
      <c r="G21" s="18" t="s">
        <v>59</v>
      </c>
      <c r="H21" s="21" t="s">
        <v>66</v>
      </c>
      <c r="I21" s="289">
        <v>71077043</v>
      </c>
      <c r="J21" s="275" t="s">
        <v>67</v>
      </c>
      <c r="K21" s="231" t="s">
        <v>19</v>
      </c>
      <c r="L21" s="65" t="s">
        <v>25</v>
      </c>
      <c r="M21" s="106"/>
    </row>
    <row r="22" spans="1:13" ht="60" x14ac:dyDescent="0.25">
      <c r="A22" s="67" t="s">
        <v>68</v>
      </c>
      <c r="B22" s="188" t="s">
        <v>69</v>
      </c>
      <c r="C22" s="188" t="s">
        <v>34</v>
      </c>
      <c r="D22" s="213">
        <v>1</v>
      </c>
      <c r="E22" s="67" t="s">
        <v>21</v>
      </c>
      <c r="F22" s="189" t="s">
        <v>70</v>
      </c>
      <c r="G22" s="88" t="s">
        <v>71</v>
      </c>
      <c r="H22" s="265" t="s">
        <v>72</v>
      </c>
      <c r="I22" s="80">
        <v>71081421</v>
      </c>
      <c r="J22" s="276" t="s">
        <v>67</v>
      </c>
      <c r="K22" s="80" t="s">
        <v>19</v>
      </c>
      <c r="L22" s="67" t="s">
        <v>25</v>
      </c>
      <c r="M22" s="101"/>
    </row>
    <row r="23" spans="1:13" ht="45" x14ac:dyDescent="0.25">
      <c r="A23" s="67"/>
      <c r="B23" s="87" t="s">
        <v>69</v>
      </c>
      <c r="C23" s="89" t="s">
        <v>13</v>
      </c>
      <c r="D23" s="214">
        <v>1</v>
      </c>
      <c r="E23" s="67" t="s">
        <v>21</v>
      </c>
      <c r="F23" s="90" t="s">
        <v>73</v>
      </c>
      <c r="G23" s="90" t="s">
        <v>74</v>
      </c>
      <c r="H23" s="266" t="s">
        <v>329</v>
      </c>
      <c r="I23" s="261">
        <v>71081443</v>
      </c>
      <c r="J23" s="276" t="s">
        <v>67</v>
      </c>
      <c r="K23" s="80" t="s">
        <v>19</v>
      </c>
      <c r="L23" s="67" t="s">
        <v>25</v>
      </c>
      <c r="M23" s="101"/>
    </row>
    <row r="24" spans="1:13" ht="45" x14ac:dyDescent="0.25">
      <c r="A24" s="67"/>
      <c r="B24" s="87" t="s">
        <v>69</v>
      </c>
      <c r="C24" s="89" t="s">
        <v>13</v>
      </c>
      <c r="D24" s="214">
        <v>1</v>
      </c>
      <c r="E24" s="67" t="s">
        <v>21</v>
      </c>
      <c r="F24" s="90" t="s">
        <v>73</v>
      </c>
      <c r="G24" s="90" t="s">
        <v>74</v>
      </c>
      <c r="H24" s="266" t="s">
        <v>330</v>
      </c>
      <c r="I24" s="261">
        <v>71081442</v>
      </c>
      <c r="J24" s="276" t="s">
        <v>67</v>
      </c>
      <c r="K24" s="80" t="s">
        <v>19</v>
      </c>
      <c r="L24" s="67" t="s">
        <v>25</v>
      </c>
      <c r="M24" s="101"/>
    </row>
    <row r="25" spans="1:13" ht="45" x14ac:dyDescent="0.25">
      <c r="A25" s="67"/>
      <c r="B25" s="67" t="s">
        <v>75</v>
      </c>
      <c r="C25" s="67" t="s">
        <v>13</v>
      </c>
      <c r="D25" s="213">
        <v>2</v>
      </c>
      <c r="E25" s="67" t="s">
        <v>14</v>
      </c>
      <c r="F25" s="76" t="s">
        <v>20</v>
      </c>
      <c r="G25" s="76" t="s">
        <v>16</v>
      </c>
      <c r="H25" s="265" t="s">
        <v>17</v>
      </c>
      <c r="I25" s="80" t="s">
        <v>333</v>
      </c>
      <c r="J25" s="276" t="s">
        <v>18</v>
      </c>
      <c r="K25" s="80" t="s">
        <v>19</v>
      </c>
      <c r="L25" s="67"/>
      <c r="M25" s="101"/>
    </row>
    <row r="26" spans="1:13" ht="45" x14ac:dyDescent="0.25">
      <c r="A26" s="67"/>
      <c r="B26" s="89" t="s">
        <v>12</v>
      </c>
      <c r="C26" s="89" t="s">
        <v>13</v>
      </c>
      <c r="D26" s="214">
        <v>1</v>
      </c>
      <c r="E26" s="67" t="s">
        <v>21</v>
      </c>
      <c r="F26" s="90" t="s">
        <v>73</v>
      </c>
      <c r="G26" s="90" t="s">
        <v>74</v>
      </c>
      <c r="H26" s="267" t="s">
        <v>76</v>
      </c>
      <c r="I26" s="80">
        <v>71077080</v>
      </c>
      <c r="J26" s="276" t="s">
        <v>67</v>
      </c>
      <c r="K26" s="80" t="s">
        <v>19</v>
      </c>
      <c r="L26" s="67" t="s">
        <v>25</v>
      </c>
      <c r="M26" s="101"/>
    </row>
    <row r="27" spans="1:13" ht="45" x14ac:dyDescent="0.25">
      <c r="A27" s="67"/>
      <c r="B27" s="89" t="s">
        <v>12</v>
      </c>
      <c r="C27" s="89" t="s">
        <v>13</v>
      </c>
      <c r="D27" s="214">
        <v>1</v>
      </c>
      <c r="E27" s="67" t="s">
        <v>21</v>
      </c>
      <c r="F27" s="90" t="s">
        <v>73</v>
      </c>
      <c r="G27" s="90" t="s">
        <v>74</v>
      </c>
      <c r="H27" s="267" t="s">
        <v>77</v>
      </c>
      <c r="I27" s="80">
        <v>71081444</v>
      </c>
      <c r="J27" s="276" t="s">
        <v>67</v>
      </c>
      <c r="K27" s="80" t="s">
        <v>19</v>
      </c>
      <c r="L27" s="67" t="s">
        <v>25</v>
      </c>
      <c r="M27" s="101"/>
    </row>
    <row r="28" spans="1:13" ht="30" x14ac:dyDescent="0.25">
      <c r="A28" s="67"/>
      <c r="B28" s="79" t="s">
        <v>78</v>
      </c>
      <c r="C28" s="67" t="s">
        <v>13</v>
      </c>
      <c r="D28" s="213">
        <v>1</v>
      </c>
      <c r="E28" s="67" t="s">
        <v>21</v>
      </c>
      <c r="F28" s="76" t="s">
        <v>79</v>
      </c>
      <c r="G28" s="76" t="s">
        <v>16</v>
      </c>
      <c r="H28" s="265" t="s">
        <v>80</v>
      </c>
      <c r="I28" s="301">
        <v>71044861</v>
      </c>
      <c r="J28" s="276" t="s">
        <v>18</v>
      </c>
      <c r="K28" s="80" t="s">
        <v>19</v>
      </c>
      <c r="L28" s="67"/>
      <c r="M28" s="101"/>
    </row>
    <row r="29" spans="1:13" ht="30" x14ac:dyDescent="0.25">
      <c r="A29" s="67"/>
      <c r="B29" s="79" t="s">
        <v>78</v>
      </c>
      <c r="C29" s="67" t="s">
        <v>13</v>
      </c>
      <c r="D29" s="213">
        <v>1</v>
      </c>
      <c r="E29" s="67" t="s">
        <v>14</v>
      </c>
      <c r="F29" s="76" t="s">
        <v>79</v>
      </c>
      <c r="G29" s="76" t="s">
        <v>16</v>
      </c>
      <c r="H29" s="265" t="s">
        <v>14</v>
      </c>
      <c r="I29" s="80" t="s">
        <v>333</v>
      </c>
      <c r="J29" s="276" t="s">
        <v>18</v>
      </c>
      <c r="K29" s="80" t="s">
        <v>19</v>
      </c>
      <c r="L29" s="67"/>
      <c r="M29" s="101"/>
    </row>
    <row r="30" spans="1:13" ht="60" x14ac:dyDescent="0.25">
      <c r="A30" s="96" t="s">
        <v>81</v>
      </c>
      <c r="B30" s="97" t="s">
        <v>82</v>
      </c>
      <c r="C30" s="97" t="s">
        <v>83</v>
      </c>
      <c r="D30" s="215" t="s">
        <v>84</v>
      </c>
      <c r="E30" s="25" t="s">
        <v>21</v>
      </c>
      <c r="F30" s="98" t="s">
        <v>85</v>
      </c>
      <c r="G30" s="98" t="s">
        <v>86</v>
      </c>
      <c r="H30" s="255" t="s">
        <v>87</v>
      </c>
      <c r="I30" s="262">
        <v>71077441</v>
      </c>
      <c r="J30" s="277" t="s">
        <v>67</v>
      </c>
      <c r="K30" s="232" t="s">
        <v>19</v>
      </c>
      <c r="L30" s="99" t="s">
        <v>88</v>
      </c>
      <c r="M30" s="100">
        <v>45138</v>
      </c>
    </row>
    <row r="31" spans="1:13" ht="45" x14ac:dyDescent="0.25">
      <c r="A31" s="24"/>
      <c r="B31" s="25" t="s">
        <v>82</v>
      </c>
      <c r="C31" s="25" t="s">
        <v>89</v>
      </c>
      <c r="D31" s="216" t="s">
        <v>84</v>
      </c>
      <c r="E31" s="25" t="s">
        <v>21</v>
      </c>
      <c r="F31" s="26" t="s">
        <v>90</v>
      </c>
      <c r="G31" s="26" t="s">
        <v>91</v>
      </c>
      <c r="H31" s="268" t="s">
        <v>92</v>
      </c>
      <c r="I31" s="262">
        <v>71081420</v>
      </c>
      <c r="J31" s="277" t="s">
        <v>67</v>
      </c>
      <c r="K31" s="232" t="s">
        <v>19</v>
      </c>
      <c r="L31" s="68" t="s">
        <v>88</v>
      </c>
      <c r="M31" s="100">
        <v>45138</v>
      </c>
    </row>
    <row r="32" spans="1:13" ht="45" x14ac:dyDescent="0.25">
      <c r="A32" s="24"/>
      <c r="B32" s="25" t="s">
        <v>82</v>
      </c>
      <c r="C32" s="25" t="s">
        <v>93</v>
      </c>
      <c r="D32" s="216">
        <v>1</v>
      </c>
      <c r="E32" s="25" t="s">
        <v>21</v>
      </c>
      <c r="F32" s="26" t="s">
        <v>90</v>
      </c>
      <c r="G32" s="26" t="s">
        <v>86</v>
      </c>
      <c r="H32" s="268" t="s">
        <v>94</v>
      </c>
      <c r="I32" s="262">
        <v>71081416</v>
      </c>
      <c r="J32" s="277" t="s">
        <v>67</v>
      </c>
      <c r="K32" s="232" t="s">
        <v>19</v>
      </c>
      <c r="L32" s="68" t="s">
        <v>88</v>
      </c>
      <c r="M32" s="100">
        <v>45138</v>
      </c>
    </row>
    <row r="33" spans="1:13" ht="45" x14ac:dyDescent="0.25">
      <c r="A33" s="24"/>
      <c r="B33" s="25" t="s">
        <v>82</v>
      </c>
      <c r="C33" s="25" t="s">
        <v>93</v>
      </c>
      <c r="D33" s="216">
        <v>1</v>
      </c>
      <c r="E33" s="25" t="s">
        <v>21</v>
      </c>
      <c r="F33" s="26" t="s">
        <v>95</v>
      </c>
      <c r="G33" s="26" t="s">
        <v>86</v>
      </c>
      <c r="H33" s="268" t="s">
        <v>17</v>
      </c>
      <c r="I33" s="297">
        <v>71081447</v>
      </c>
      <c r="J33" s="277" t="s">
        <v>18</v>
      </c>
      <c r="K33" s="232" t="s">
        <v>19</v>
      </c>
      <c r="L33" s="68"/>
      <c r="M33" s="100">
        <v>45138</v>
      </c>
    </row>
    <row r="34" spans="1:13" ht="45" x14ac:dyDescent="0.25">
      <c r="A34" s="75"/>
      <c r="B34" s="77" t="s">
        <v>82</v>
      </c>
      <c r="C34" s="77" t="s">
        <v>13</v>
      </c>
      <c r="D34" s="217">
        <v>1</v>
      </c>
      <c r="E34" s="77" t="s">
        <v>21</v>
      </c>
      <c r="F34" s="78" t="s">
        <v>90</v>
      </c>
      <c r="G34" s="26" t="s">
        <v>91</v>
      </c>
      <c r="H34" s="269" t="s">
        <v>96</v>
      </c>
      <c r="I34" s="262">
        <v>71077215</v>
      </c>
      <c r="J34" s="277" t="s">
        <v>67</v>
      </c>
      <c r="K34" s="233" t="s">
        <v>19</v>
      </c>
      <c r="L34" s="81" t="s">
        <v>88</v>
      </c>
      <c r="M34" s="100">
        <v>45138</v>
      </c>
    </row>
    <row r="35" spans="1:13" ht="45" x14ac:dyDescent="0.25">
      <c r="A35" s="24"/>
      <c r="B35" s="25" t="s">
        <v>82</v>
      </c>
      <c r="C35" s="25" t="s">
        <v>13</v>
      </c>
      <c r="D35" s="216">
        <v>1</v>
      </c>
      <c r="E35" s="25" t="s">
        <v>21</v>
      </c>
      <c r="F35" s="26" t="s">
        <v>95</v>
      </c>
      <c r="G35" s="26" t="s">
        <v>86</v>
      </c>
      <c r="H35" s="268" t="s">
        <v>17</v>
      </c>
      <c r="I35" s="297">
        <v>71077214</v>
      </c>
      <c r="J35" s="278" t="s">
        <v>18</v>
      </c>
      <c r="K35" s="238" t="s">
        <v>19</v>
      </c>
      <c r="L35" s="239"/>
      <c r="M35" s="237">
        <v>45138</v>
      </c>
    </row>
    <row r="36" spans="1:13" ht="30" x14ac:dyDescent="0.25">
      <c r="A36" s="24"/>
      <c r="B36" s="25" t="s">
        <v>82</v>
      </c>
      <c r="C36" s="25" t="s">
        <v>97</v>
      </c>
      <c r="D36" s="216" t="s">
        <v>84</v>
      </c>
      <c r="E36" s="25" t="s">
        <v>21</v>
      </c>
      <c r="F36" s="26" t="s">
        <v>98</v>
      </c>
      <c r="G36" s="26" t="s">
        <v>86</v>
      </c>
      <c r="H36" s="268" t="s">
        <v>99</v>
      </c>
      <c r="I36" s="297">
        <v>71077216</v>
      </c>
      <c r="J36" s="278" t="s">
        <v>18</v>
      </c>
      <c r="K36" s="238" t="s">
        <v>19</v>
      </c>
      <c r="L36" s="239"/>
      <c r="M36" s="237">
        <v>45138</v>
      </c>
    </row>
    <row r="37" spans="1:13" ht="60" x14ac:dyDescent="0.25">
      <c r="A37" s="24"/>
      <c r="B37" s="25" t="s">
        <v>82</v>
      </c>
      <c r="C37" s="25" t="s">
        <v>100</v>
      </c>
      <c r="D37" s="216">
        <v>1</v>
      </c>
      <c r="E37" s="25" t="s">
        <v>21</v>
      </c>
      <c r="F37" s="26" t="s">
        <v>101</v>
      </c>
      <c r="G37" s="26" t="s">
        <v>91</v>
      </c>
      <c r="H37" s="268" t="s">
        <v>331</v>
      </c>
      <c r="I37" s="262">
        <v>71081419</v>
      </c>
      <c r="J37" s="278" t="s">
        <v>67</v>
      </c>
      <c r="K37" s="238" t="s">
        <v>19</v>
      </c>
      <c r="L37" s="239" t="s">
        <v>88</v>
      </c>
      <c r="M37" s="237">
        <v>45138</v>
      </c>
    </row>
    <row r="38" spans="1:13" ht="30" x14ac:dyDescent="0.25">
      <c r="A38" s="24"/>
      <c r="B38" s="25" t="s">
        <v>82</v>
      </c>
      <c r="C38" s="25" t="s">
        <v>102</v>
      </c>
      <c r="D38" s="216" t="s">
        <v>84</v>
      </c>
      <c r="E38" s="25" t="s">
        <v>21</v>
      </c>
      <c r="F38" s="26" t="s">
        <v>98</v>
      </c>
      <c r="G38" s="26" t="s">
        <v>86</v>
      </c>
      <c r="H38" s="268" t="s">
        <v>99</v>
      </c>
      <c r="I38" s="297">
        <v>71089547</v>
      </c>
      <c r="J38" s="278" t="s">
        <v>18</v>
      </c>
      <c r="K38" s="238" t="s">
        <v>19</v>
      </c>
      <c r="L38" s="239"/>
      <c r="M38" s="237">
        <v>45138</v>
      </c>
    </row>
    <row r="39" spans="1:13" ht="45" x14ac:dyDescent="0.25">
      <c r="A39" s="60"/>
      <c r="B39" s="25" t="s">
        <v>28</v>
      </c>
      <c r="C39" s="25" t="s">
        <v>102</v>
      </c>
      <c r="D39" s="216" t="s">
        <v>84</v>
      </c>
      <c r="E39" s="25" t="s">
        <v>21</v>
      </c>
      <c r="F39" s="26" t="s">
        <v>103</v>
      </c>
      <c r="G39" s="26" t="s">
        <v>91</v>
      </c>
      <c r="H39" s="268" t="s">
        <v>99</v>
      </c>
      <c r="I39" s="297">
        <v>71081445</v>
      </c>
      <c r="J39" s="278" t="s">
        <v>67</v>
      </c>
      <c r="K39" s="238" t="s">
        <v>19</v>
      </c>
      <c r="L39" s="239" t="s">
        <v>88</v>
      </c>
      <c r="M39" s="237">
        <v>45138</v>
      </c>
    </row>
    <row r="40" spans="1:13" ht="45" x14ac:dyDescent="0.25">
      <c r="A40" s="24"/>
      <c r="B40" s="25" t="s">
        <v>78</v>
      </c>
      <c r="C40" s="25" t="s">
        <v>93</v>
      </c>
      <c r="D40" s="216">
        <v>1</v>
      </c>
      <c r="E40" s="25" t="s">
        <v>21</v>
      </c>
      <c r="F40" s="26" t="s">
        <v>95</v>
      </c>
      <c r="G40" s="26" t="s">
        <v>86</v>
      </c>
      <c r="H40" s="268" t="s">
        <v>17</v>
      </c>
      <c r="I40" s="297">
        <v>71089397</v>
      </c>
      <c r="J40" s="278" t="s">
        <v>18</v>
      </c>
      <c r="K40" s="238" t="s">
        <v>19</v>
      </c>
      <c r="L40" s="239"/>
      <c r="M40" s="237">
        <v>45138</v>
      </c>
    </row>
    <row r="41" spans="1:13" ht="45" x14ac:dyDescent="0.25">
      <c r="A41" s="24"/>
      <c r="B41" s="25" t="s">
        <v>78</v>
      </c>
      <c r="C41" s="25" t="s">
        <v>13</v>
      </c>
      <c r="D41" s="216">
        <v>1</v>
      </c>
      <c r="E41" s="25" t="s">
        <v>21</v>
      </c>
      <c r="F41" s="26" t="s">
        <v>90</v>
      </c>
      <c r="G41" s="26" t="s">
        <v>91</v>
      </c>
      <c r="H41" s="268" t="s">
        <v>104</v>
      </c>
      <c r="I41" s="262">
        <v>71077027</v>
      </c>
      <c r="J41" s="278" t="s">
        <v>67</v>
      </c>
      <c r="K41" s="238" t="s">
        <v>19</v>
      </c>
      <c r="L41" s="239" t="s">
        <v>88</v>
      </c>
      <c r="M41" s="237">
        <v>45138</v>
      </c>
    </row>
    <row r="42" spans="1:13" ht="45" x14ac:dyDescent="0.25">
      <c r="A42" s="24"/>
      <c r="B42" s="25" t="s">
        <v>78</v>
      </c>
      <c r="C42" s="25" t="s">
        <v>13</v>
      </c>
      <c r="D42" s="216">
        <v>1</v>
      </c>
      <c r="E42" s="25" t="s">
        <v>21</v>
      </c>
      <c r="F42" s="26" t="s">
        <v>105</v>
      </c>
      <c r="G42" s="26" t="s">
        <v>91</v>
      </c>
      <c r="H42" s="268" t="s">
        <v>17</v>
      </c>
      <c r="I42" s="297">
        <v>71081446</v>
      </c>
      <c r="J42" s="278" t="s">
        <v>18</v>
      </c>
      <c r="K42" s="238" t="s">
        <v>19</v>
      </c>
      <c r="L42" s="239"/>
      <c r="M42" s="237">
        <v>45138</v>
      </c>
    </row>
    <row r="43" spans="1:13" ht="45" x14ac:dyDescent="0.25">
      <c r="A43" s="24"/>
      <c r="B43" s="25" t="s">
        <v>78</v>
      </c>
      <c r="C43" s="25" t="s">
        <v>13</v>
      </c>
      <c r="D43" s="216">
        <v>1</v>
      </c>
      <c r="E43" s="25" t="s">
        <v>21</v>
      </c>
      <c r="F43" s="26" t="s">
        <v>105</v>
      </c>
      <c r="G43" s="26" t="s">
        <v>86</v>
      </c>
      <c r="H43" s="268" t="s">
        <v>17</v>
      </c>
      <c r="I43" s="297">
        <v>71077026</v>
      </c>
      <c r="J43" s="278" t="s">
        <v>18</v>
      </c>
      <c r="K43" s="238" t="s">
        <v>19</v>
      </c>
      <c r="L43" s="239"/>
      <c r="M43" s="237">
        <v>45138</v>
      </c>
    </row>
    <row r="44" spans="1:13" x14ac:dyDescent="0.25">
      <c r="A44" s="27"/>
      <c r="B44" s="77" t="s">
        <v>12</v>
      </c>
      <c r="C44" s="77" t="s">
        <v>13</v>
      </c>
      <c r="D44" s="217">
        <v>1</v>
      </c>
      <c r="E44" s="77" t="s">
        <v>21</v>
      </c>
      <c r="F44" s="78" t="s">
        <v>106</v>
      </c>
      <c r="G44" s="78" t="s">
        <v>86</v>
      </c>
      <c r="H44" s="270" t="s">
        <v>107</v>
      </c>
      <c r="I44" s="262">
        <v>71087227</v>
      </c>
      <c r="J44" s="278" t="s">
        <v>67</v>
      </c>
      <c r="K44" s="238" t="s">
        <v>19</v>
      </c>
      <c r="L44" s="239" t="s">
        <v>88</v>
      </c>
      <c r="M44" s="237">
        <v>45138</v>
      </c>
    </row>
    <row r="45" spans="1:13" ht="60" x14ac:dyDescent="0.25">
      <c r="A45" s="69" t="s">
        <v>108</v>
      </c>
      <c r="B45" s="198" t="s">
        <v>109</v>
      </c>
      <c r="C45" s="198" t="s">
        <v>83</v>
      </c>
      <c r="D45" s="218">
        <v>1</v>
      </c>
      <c r="E45" s="69" t="s">
        <v>21</v>
      </c>
      <c r="F45" s="86" t="s">
        <v>110</v>
      </c>
      <c r="G45" s="86" t="s">
        <v>111</v>
      </c>
      <c r="H45" s="256" t="s">
        <v>112</v>
      </c>
      <c r="I45" s="264">
        <v>71081613</v>
      </c>
      <c r="J45" s="257" t="s">
        <v>18</v>
      </c>
      <c r="K45" s="236" t="s">
        <v>19</v>
      </c>
      <c r="L45" s="252"/>
      <c r="M45" s="105">
        <v>45138</v>
      </c>
    </row>
    <row r="46" spans="1:13" ht="45" x14ac:dyDescent="0.25">
      <c r="A46" s="82"/>
      <c r="B46" s="83" t="s">
        <v>113</v>
      </c>
      <c r="C46" s="82" t="s">
        <v>13</v>
      </c>
      <c r="D46" s="219">
        <v>1</v>
      </c>
      <c r="E46" s="83" t="s">
        <v>21</v>
      </c>
      <c r="F46" s="84" t="s">
        <v>114</v>
      </c>
      <c r="G46" s="84" t="s">
        <v>86</v>
      </c>
      <c r="H46" s="85" t="s">
        <v>115</v>
      </c>
      <c r="I46" s="264">
        <v>71077901</v>
      </c>
      <c r="J46" s="257" t="s">
        <v>18</v>
      </c>
      <c r="K46" s="236" t="s">
        <v>19</v>
      </c>
      <c r="L46" s="253" t="s">
        <v>25</v>
      </c>
      <c r="M46" s="102">
        <v>45138</v>
      </c>
    </row>
    <row r="47" spans="1:13" ht="60" x14ac:dyDescent="0.25">
      <c r="A47" s="9"/>
      <c r="B47" s="190" t="s">
        <v>116</v>
      </c>
      <c r="C47" s="190" t="s">
        <v>34</v>
      </c>
      <c r="D47" s="220">
        <v>1</v>
      </c>
      <c r="E47" s="10" t="s">
        <v>21</v>
      </c>
      <c r="F47" s="191" t="s">
        <v>117</v>
      </c>
      <c r="G47" s="11" t="s">
        <v>111</v>
      </c>
      <c r="H47" s="22" t="s">
        <v>118</v>
      </c>
      <c r="I47" s="264">
        <v>71080984</v>
      </c>
      <c r="J47" s="257" t="s">
        <v>18</v>
      </c>
      <c r="K47" s="236" t="s">
        <v>19</v>
      </c>
      <c r="L47" s="254"/>
      <c r="M47" s="69"/>
    </row>
    <row r="48" spans="1:13" ht="45" x14ac:dyDescent="0.25">
      <c r="A48" s="9"/>
      <c r="B48" s="12" t="s">
        <v>116</v>
      </c>
      <c r="C48" s="9" t="s">
        <v>13</v>
      </c>
      <c r="D48" s="220">
        <v>1</v>
      </c>
      <c r="E48" s="9" t="s">
        <v>21</v>
      </c>
      <c r="F48" s="11" t="s">
        <v>119</v>
      </c>
      <c r="G48" s="11" t="s">
        <v>334</v>
      </c>
      <c r="H48" s="22" t="s">
        <v>335</v>
      </c>
      <c r="I48" s="299">
        <v>71074850</v>
      </c>
      <c r="J48" s="257" t="s">
        <v>18</v>
      </c>
      <c r="K48" s="236" t="s">
        <v>19</v>
      </c>
      <c r="L48" s="254"/>
      <c r="M48" s="69"/>
    </row>
    <row r="49" spans="1:13" ht="45" x14ac:dyDescent="0.25">
      <c r="A49" s="9"/>
      <c r="B49" s="12" t="s">
        <v>116</v>
      </c>
      <c r="C49" s="9" t="s">
        <v>13</v>
      </c>
      <c r="D49" s="220">
        <v>1</v>
      </c>
      <c r="E49" s="9" t="s">
        <v>21</v>
      </c>
      <c r="F49" s="11" t="s">
        <v>120</v>
      </c>
      <c r="G49" s="11" t="s">
        <v>334</v>
      </c>
      <c r="H49" s="22" t="s">
        <v>336</v>
      </c>
      <c r="I49" s="299">
        <v>71081654</v>
      </c>
      <c r="J49" s="257" t="s">
        <v>18</v>
      </c>
      <c r="K49" s="236" t="s">
        <v>19</v>
      </c>
      <c r="L49" s="254"/>
      <c r="M49" s="69"/>
    </row>
    <row r="50" spans="1:13" ht="30" x14ac:dyDescent="0.25">
      <c r="A50" s="9"/>
      <c r="B50" s="12" t="s">
        <v>116</v>
      </c>
      <c r="C50" s="9" t="s">
        <v>13</v>
      </c>
      <c r="D50" s="220">
        <v>1</v>
      </c>
      <c r="E50" s="9" t="s">
        <v>14</v>
      </c>
      <c r="F50" s="11" t="s">
        <v>121</v>
      </c>
      <c r="G50" s="11" t="s">
        <v>122</v>
      </c>
      <c r="H50" s="22" t="s">
        <v>17</v>
      </c>
      <c r="I50" s="263" t="s">
        <v>332</v>
      </c>
      <c r="J50" s="257" t="s">
        <v>18</v>
      </c>
      <c r="K50" s="236" t="s">
        <v>19</v>
      </c>
      <c r="L50" s="254"/>
      <c r="M50" s="105">
        <v>45138</v>
      </c>
    </row>
    <row r="51" spans="1:13" ht="30" x14ac:dyDescent="0.25">
      <c r="A51" s="292" t="s">
        <v>123</v>
      </c>
      <c r="B51" s="303" t="s">
        <v>116</v>
      </c>
      <c r="C51" s="292" t="s">
        <v>13</v>
      </c>
      <c r="D51" s="293">
        <v>1</v>
      </c>
      <c r="E51" s="292" t="s">
        <v>21</v>
      </c>
      <c r="F51" s="294" t="s">
        <v>124</v>
      </c>
      <c r="G51" s="294" t="s">
        <v>86</v>
      </c>
      <c r="H51" s="304" t="s">
        <v>17</v>
      </c>
      <c r="I51" s="295" t="s">
        <v>348</v>
      </c>
      <c r="J51" s="305" t="s">
        <v>67</v>
      </c>
      <c r="K51" s="306" t="s">
        <v>19</v>
      </c>
      <c r="L51" s="64"/>
      <c r="M51" s="104">
        <v>45138</v>
      </c>
    </row>
    <row r="52" spans="1:13" ht="45" x14ac:dyDescent="0.25">
      <c r="A52" s="35" t="s">
        <v>125</v>
      </c>
      <c r="B52" s="35" t="s">
        <v>28</v>
      </c>
      <c r="C52" s="35" t="s">
        <v>13</v>
      </c>
      <c r="D52" s="221">
        <v>2</v>
      </c>
      <c r="E52" s="35" t="s">
        <v>14</v>
      </c>
      <c r="F52" s="36" t="s">
        <v>126</v>
      </c>
      <c r="G52" s="36" t="s">
        <v>41</v>
      </c>
      <c r="H52" s="37" t="s">
        <v>17</v>
      </c>
      <c r="I52" s="290" t="s">
        <v>332</v>
      </c>
      <c r="J52" s="279" t="s">
        <v>127</v>
      </c>
      <c r="K52" s="234"/>
      <c r="L52" s="37"/>
      <c r="M52" s="63"/>
    </row>
    <row r="53" spans="1:13" ht="30" x14ac:dyDescent="0.25">
      <c r="A53" s="31" t="s">
        <v>128</v>
      </c>
      <c r="B53" s="32" t="s">
        <v>129</v>
      </c>
      <c r="C53" s="31"/>
      <c r="D53" s="222">
        <v>1</v>
      </c>
      <c r="E53" s="31" t="s">
        <v>21</v>
      </c>
      <c r="F53" s="34" t="s">
        <v>130</v>
      </c>
      <c r="G53" s="34" t="s">
        <v>131</v>
      </c>
      <c r="H53" s="62" t="s">
        <v>339</v>
      </c>
      <c r="I53" s="298">
        <v>71076225</v>
      </c>
      <c r="J53" s="280" t="s">
        <v>18</v>
      </c>
      <c r="K53" s="235" t="s">
        <v>19</v>
      </c>
      <c r="L53" s="62" t="s">
        <v>88</v>
      </c>
      <c r="M53" s="31"/>
    </row>
    <row r="54" spans="1:13" ht="30" x14ac:dyDescent="0.25">
      <c r="A54" s="31"/>
      <c r="B54" s="32" t="s">
        <v>129</v>
      </c>
      <c r="C54" s="31"/>
      <c r="D54" s="222">
        <v>1</v>
      </c>
      <c r="E54" s="31" t="s">
        <v>14</v>
      </c>
      <c r="F54" s="34" t="s">
        <v>132</v>
      </c>
      <c r="G54" s="34" t="s">
        <v>16</v>
      </c>
      <c r="H54" s="62" t="s">
        <v>340</v>
      </c>
      <c r="I54" s="33" t="s">
        <v>332</v>
      </c>
      <c r="J54" s="280" t="s">
        <v>18</v>
      </c>
      <c r="K54" s="235" t="s">
        <v>19</v>
      </c>
      <c r="L54" s="62"/>
      <c r="M54" s="31"/>
    </row>
    <row r="55" spans="1:13" ht="30" x14ac:dyDescent="0.25">
      <c r="A55" s="31"/>
      <c r="B55" s="32" t="s">
        <v>133</v>
      </c>
      <c r="C55" s="31"/>
      <c r="D55" s="222">
        <v>1</v>
      </c>
      <c r="E55" s="31" t="s">
        <v>21</v>
      </c>
      <c r="F55" s="34" t="s">
        <v>134</v>
      </c>
      <c r="G55" s="34" t="s">
        <v>131</v>
      </c>
      <c r="H55" s="62" t="s">
        <v>17</v>
      </c>
      <c r="I55" s="298">
        <v>71088111</v>
      </c>
      <c r="J55" s="280" t="s">
        <v>18</v>
      </c>
      <c r="K55" s="235" t="s">
        <v>19</v>
      </c>
      <c r="L55" s="62" t="s">
        <v>88</v>
      </c>
      <c r="M55" s="31"/>
    </row>
    <row r="56" spans="1:13" ht="30" x14ac:dyDescent="0.25">
      <c r="A56" s="31"/>
      <c r="B56" s="32" t="s">
        <v>133</v>
      </c>
      <c r="C56" s="31"/>
      <c r="D56" s="222">
        <v>1</v>
      </c>
      <c r="E56" s="31" t="s">
        <v>21</v>
      </c>
      <c r="F56" s="34" t="s">
        <v>134</v>
      </c>
      <c r="G56" s="34" t="s">
        <v>131</v>
      </c>
      <c r="H56" s="62" t="s">
        <v>17</v>
      </c>
      <c r="I56" s="298">
        <v>71088649</v>
      </c>
      <c r="J56" s="280" t="s">
        <v>18</v>
      </c>
      <c r="K56" s="235" t="s">
        <v>19</v>
      </c>
      <c r="L56" s="62" t="s">
        <v>88</v>
      </c>
      <c r="M56" s="31"/>
    </row>
    <row r="57" spans="1:13" ht="45" x14ac:dyDescent="0.25">
      <c r="A57" s="31"/>
      <c r="B57" s="32" t="s">
        <v>133</v>
      </c>
      <c r="C57" s="31"/>
      <c r="D57" s="222">
        <v>1</v>
      </c>
      <c r="E57" s="31" t="s">
        <v>14</v>
      </c>
      <c r="F57" s="34" t="s">
        <v>135</v>
      </c>
      <c r="G57" s="34" t="s">
        <v>16</v>
      </c>
      <c r="H57" s="62" t="s">
        <v>17</v>
      </c>
      <c r="I57" s="33" t="s">
        <v>332</v>
      </c>
      <c r="J57" s="280" t="s">
        <v>18</v>
      </c>
      <c r="K57" s="235" t="s">
        <v>19</v>
      </c>
      <c r="L57" s="62"/>
      <c r="M57" s="31"/>
    </row>
    <row r="58" spans="1:13" ht="30" x14ac:dyDescent="0.25">
      <c r="A58" s="31"/>
      <c r="B58" s="32" t="s">
        <v>133</v>
      </c>
      <c r="C58" s="31"/>
      <c r="D58" s="222">
        <v>1</v>
      </c>
      <c r="E58" s="31" t="s">
        <v>21</v>
      </c>
      <c r="F58" s="34" t="s">
        <v>130</v>
      </c>
      <c r="G58" s="34" t="s">
        <v>131</v>
      </c>
      <c r="H58" s="62" t="s">
        <v>345</v>
      </c>
      <c r="I58" s="298">
        <v>71087512</v>
      </c>
      <c r="J58" s="280" t="s">
        <v>18</v>
      </c>
      <c r="K58" s="235" t="s">
        <v>19</v>
      </c>
      <c r="L58" s="62" t="s">
        <v>88</v>
      </c>
      <c r="M58" s="31"/>
    </row>
    <row r="59" spans="1:13" ht="30" x14ac:dyDescent="0.25">
      <c r="A59" s="31"/>
      <c r="B59" s="32" t="s">
        <v>133</v>
      </c>
      <c r="C59" s="31"/>
      <c r="D59" s="222">
        <v>1</v>
      </c>
      <c r="E59" s="31" t="s">
        <v>21</v>
      </c>
      <c r="F59" s="34" t="s">
        <v>130</v>
      </c>
      <c r="G59" s="34" t="s">
        <v>131</v>
      </c>
      <c r="H59" s="62" t="s">
        <v>346</v>
      </c>
      <c r="I59" s="298">
        <v>71087513</v>
      </c>
      <c r="J59" s="280" t="s">
        <v>18</v>
      </c>
      <c r="K59" s="235" t="s">
        <v>19</v>
      </c>
      <c r="L59" s="62" t="s">
        <v>88</v>
      </c>
      <c r="M59" s="31"/>
    </row>
    <row r="60" spans="1:13" ht="45" x14ac:dyDescent="0.25">
      <c r="A60" s="31"/>
      <c r="B60" s="31" t="s">
        <v>136</v>
      </c>
      <c r="C60" s="31"/>
      <c r="D60" s="222">
        <v>1</v>
      </c>
      <c r="E60" s="31" t="s">
        <v>21</v>
      </c>
      <c r="F60" s="34" t="s">
        <v>137</v>
      </c>
      <c r="G60" s="34" t="s">
        <v>131</v>
      </c>
      <c r="H60" s="62" t="s">
        <v>17</v>
      </c>
      <c r="I60" s="298">
        <v>71081703</v>
      </c>
      <c r="J60" s="280" t="s">
        <v>18</v>
      </c>
      <c r="K60" s="235" t="s">
        <v>19</v>
      </c>
      <c r="L60" s="62" t="s">
        <v>88</v>
      </c>
      <c r="M60" s="31"/>
    </row>
    <row r="61" spans="1:13" ht="30" x14ac:dyDescent="0.25">
      <c r="A61" s="31"/>
      <c r="B61" s="31" t="s">
        <v>138</v>
      </c>
      <c r="C61" s="31"/>
      <c r="D61" s="222">
        <v>1</v>
      </c>
      <c r="E61" s="31" t="s">
        <v>21</v>
      </c>
      <c r="F61" s="34" t="s">
        <v>130</v>
      </c>
      <c r="G61" s="34" t="s">
        <v>131</v>
      </c>
      <c r="H61" s="62" t="s">
        <v>343</v>
      </c>
      <c r="I61" s="298">
        <v>71079074</v>
      </c>
      <c r="J61" s="280" t="s">
        <v>18</v>
      </c>
      <c r="K61" s="235" t="s">
        <v>19</v>
      </c>
      <c r="L61" s="62" t="s">
        <v>88</v>
      </c>
      <c r="M61" s="31"/>
    </row>
    <row r="62" spans="1:13" ht="45" x14ac:dyDescent="0.25">
      <c r="A62" s="31"/>
      <c r="B62" s="31" t="s">
        <v>138</v>
      </c>
      <c r="C62" s="31"/>
      <c r="D62" s="222">
        <v>1</v>
      </c>
      <c r="E62" s="31" t="s">
        <v>21</v>
      </c>
      <c r="F62" s="34" t="s">
        <v>139</v>
      </c>
      <c r="G62" s="34" t="s">
        <v>131</v>
      </c>
      <c r="H62" s="62" t="s">
        <v>342</v>
      </c>
      <c r="I62" s="298">
        <v>71076719</v>
      </c>
      <c r="J62" s="280" t="s">
        <v>18</v>
      </c>
      <c r="K62" s="235" t="s">
        <v>19</v>
      </c>
      <c r="L62" s="62" t="s">
        <v>88</v>
      </c>
      <c r="M62" s="31"/>
    </row>
    <row r="63" spans="1:13" ht="45" x14ac:dyDescent="0.25">
      <c r="A63" s="31"/>
      <c r="B63" s="31" t="s">
        <v>140</v>
      </c>
      <c r="C63" s="31"/>
      <c r="D63" s="222">
        <v>1</v>
      </c>
      <c r="E63" s="31" t="s">
        <v>21</v>
      </c>
      <c r="F63" s="34" t="s">
        <v>141</v>
      </c>
      <c r="G63" s="34" t="s">
        <v>131</v>
      </c>
      <c r="H63" s="62" t="s">
        <v>17</v>
      </c>
      <c r="I63" s="298">
        <v>71079454</v>
      </c>
      <c r="J63" s="280" t="s">
        <v>18</v>
      </c>
      <c r="K63" s="235" t="s">
        <v>19</v>
      </c>
      <c r="L63" s="62" t="s">
        <v>88</v>
      </c>
      <c r="M63" s="31"/>
    </row>
    <row r="64" spans="1:13" ht="30" x14ac:dyDescent="0.25">
      <c r="A64" s="31"/>
      <c r="B64" s="31" t="s">
        <v>140</v>
      </c>
      <c r="C64" s="31"/>
      <c r="D64" s="222">
        <v>1</v>
      </c>
      <c r="E64" s="31" t="s">
        <v>14</v>
      </c>
      <c r="F64" s="34" t="s">
        <v>142</v>
      </c>
      <c r="G64" s="34" t="s">
        <v>16</v>
      </c>
      <c r="H64" s="62" t="s">
        <v>17</v>
      </c>
      <c r="I64" s="33" t="s">
        <v>333</v>
      </c>
      <c r="J64" s="280" t="s">
        <v>18</v>
      </c>
      <c r="K64" s="235" t="s">
        <v>19</v>
      </c>
      <c r="L64" s="62"/>
      <c r="M64" s="31"/>
    </row>
    <row r="65" spans="1:13" ht="45" x14ac:dyDescent="0.25">
      <c r="A65" s="31"/>
      <c r="B65" s="31" t="s">
        <v>140</v>
      </c>
      <c r="C65" s="31"/>
      <c r="D65" s="222">
        <v>1</v>
      </c>
      <c r="E65" s="31" t="s">
        <v>21</v>
      </c>
      <c r="F65" s="34" t="s">
        <v>143</v>
      </c>
      <c r="G65" s="34" t="s">
        <v>131</v>
      </c>
      <c r="H65" s="62" t="s">
        <v>341</v>
      </c>
      <c r="I65" s="298">
        <v>71078874</v>
      </c>
      <c r="J65" s="280" t="s">
        <v>18</v>
      </c>
      <c r="K65" s="235" t="s">
        <v>19</v>
      </c>
      <c r="L65" s="62" t="s">
        <v>88</v>
      </c>
      <c r="M65" s="31"/>
    </row>
    <row r="66" spans="1:13" ht="45" x14ac:dyDescent="0.25">
      <c r="A66" s="31"/>
      <c r="B66" s="31" t="s">
        <v>144</v>
      </c>
      <c r="C66" s="31"/>
      <c r="D66" s="222">
        <v>1</v>
      </c>
      <c r="E66" s="31" t="s">
        <v>21</v>
      </c>
      <c r="F66" s="34" t="s">
        <v>139</v>
      </c>
      <c r="G66" s="34" t="s">
        <v>131</v>
      </c>
      <c r="H66" s="62" t="s">
        <v>344</v>
      </c>
      <c r="I66" s="298">
        <v>71076910</v>
      </c>
      <c r="J66" s="281" t="s">
        <v>18</v>
      </c>
      <c r="K66" s="235" t="s">
        <v>19</v>
      </c>
      <c r="L66" s="241" t="s">
        <v>88</v>
      </c>
      <c r="M66" s="31"/>
    </row>
    <row r="67" spans="1:13" ht="90" x14ac:dyDescent="0.25">
      <c r="A67" s="39" t="s">
        <v>145</v>
      </c>
      <c r="B67" s="40" t="s">
        <v>146</v>
      </c>
      <c r="C67" s="40" t="s">
        <v>147</v>
      </c>
      <c r="D67" s="224">
        <v>2</v>
      </c>
      <c r="E67" s="40" t="s">
        <v>21</v>
      </c>
      <c r="F67" s="41" t="s">
        <v>148</v>
      </c>
      <c r="G67" s="41" t="s">
        <v>149</v>
      </c>
      <c r="H67" s="258" t="s">
        <v>17</v>
      </c>
      <c r="I67" s="300" t="s">
        <v>337</v>
      </c>
      <c r="J67" s="282" t="s">
        <v>18</v>
      </c>
      <c r="K67" s="259" t="s">
        <v>19</v>
      </c>
      <c r="L67" s="242" t="s">
        <v>88</v>
      </c>
      <c r="M67" s="240"/>
    </row>
    <row r="68" spans="1:13" ht="75" x14ac:dyDescent="0.25">
      <c r="A68" s="42" t="s">
        <v>147</v>
      </c>
      <c r="B68" s="43" t="s">
        <v>150</v>
      </c>
      <c r="C68" s="43" t="s">
        <v>147</v>
      </c>
      <c r="D68" s="225">
        <v>1</v>
      </c>
      <c r="E68" s="43" t="s">
        <v>21</v>
      </c>
      <c r="F68" s="44" t="s">
        <v>151</v>
      </c>
      <c r="G68" s="44" t="s">
        <v>152</v>
      </c>
      <c r="H68" s="45" t="s">
        <v>17</v>
      </c>
      <c r="I68" s="296">
        <v>71054443</v>
      </c>
      <c r="J68" s="282" t="s">
        <v>67</v>
      </c>
      <c r="K68" s="259" t="s">
        <v>19</v>
      </c>
      <c r="L68" s="242" t="s">
        <v>88</v>
      </c>
      <c r="M68" s="103"/>
    </row>
    <row r="69" spans="1:13" ht="75" x14ac:dyDescent="0.25">
      <c r="A69" s="42" t="s">
        <v>147</v>
      </c>
      <c r="B69" s="43" t="s">
        <v>150</v>
      </c>
      <c r="C69" s="43" t="s">
        <v>147</v>
      </c>
      <c r="D69" s="225">
        <v>1</v>
      </c>
      <c r="E69" s="43" t="s">
        <v>21</v>
      </c>
      <c r="F69" s="44" t="s">
        <v>151</v>
      </c>
      <c r="G69" s="44" t="s">
        <v>153</v>
      </c>
      <c r="H69" s="45" t="s">
        <v>17</v>
      </c>
      <c r="I69" s="296">
        <v>71077437</v>
      </c>
      <c r="J69" s="282" t="s">
        <v>67</v>
      </c>
      <c r="K69" s="259" t="s">
        <v>19</v>
      </c>
      <c r="L69" s="242" t="s">
        <v>88</v>
      </c>
      <c r="M69" s="103"/>
    </row>
    <row r="70" spans="1:13" ht="75" x14ac:dyDescent="0.25">
      <c r="A70" s="42" t="s">
        <v>147</v>
      </c>
      <c r="B70" s="43" t="s">
        <v>136</v>
      </c>
      <c r="C70" s="43" t="s">
        <v>147</v>
      </c>
      <c r="D70" s="225">
        <v>1</v>
      </c>
      <c r="E70" s="43" t="s">
        <v>21</v>
      </c>
      <c r="F70" s="44" t="s">
        <v>151</v>
      </c>
      <c r="G70" s="44" t="s">
        <v>154</v>
      </c>
      <c r="H70" s="45" t="s">
        <v>155</v>
      </c>
      <c r="I70" s="260">
        <v>71053449</v>
      </c>
      <c r="J70" s="282" t="s">
        <v>67</v>
      </c>
      <c r="K70" s="259" t="s">
        <v>19</v>
      </c>
      <c r="L70" s="243" t="s">
        <v>147</v>
      </c>
      <c r="M70" s="40"/>
    </row>
    <row r="71" spans="1:13" ht="105" x14ac:dyDescent="0.25">
      <c r="A71" s="42" t="s">
        <v>147</v>
      </c>
      <c r="B71" s="43" t="s">
        <v>136</v>
      </c>
      <c r="C71" s="43" t="s">
        <v>147</v>
      </c>
      <c r="D71" s="225">
        <v>1</v>
      </c>
      <c r="E71" s="43" t="s">
        <v>21</v>
      </c>
      <c r="F71" s="248" t="s">
        <v>156</v>
      </c>
      <c r="G71" s="44" t="s">
        <v>154</v>
      </c>
      <c r="H71" s="45" t="s">
        <v>157</v>
      </c>
      <c r="I71" s="260">
        <v>71077431</v>
      </c>
      <c r="J71" s="282" t="s">
        <v>67</v>
      </c>
      <c r="K71" s="259" t="s">
        <v>19</v>
      </c>
      <c r="L71" s="243" t="s">
        <v>147</v>
      </c>
      <c r="M71" s="40"/>
    </row>
    <row r="72" spans="1:13" ht="105" x14ac:dyDescent="0.25">
      <c r="A72" s="42" t="s">
        <v>147</v>
      </c>
      <c r="B72" s="43" t="s">
        <v>136</v>
      </c>
      <c r="C72" s="43" t="s">
        <v>147</v>
      </c>
      <c r="D72" s="225">
        <v>2</v>
      </c>
      <c r="E72" s="43" t="s">
        <v>14</v>
      </c>
      <c r="F72" s="44" t="s">
        <v>158</v>
      </c>
      <c r="G72" s="44" t="s">
        <v>159</v>
      </c>
      <c r="H72" s="45" t="s">
        <v>17</v>
      </c>
      <c r="I72" s="260" t="s">
        <v>338</v>
      </c>
      <c r="J72" s="282" t="s">
        <v>18</v>
      </c>
      <c r="K72" s="259" t="s">
        <v>19</v>
      </c>
      <c r="L72" s="243" t="s">
        <v>147</v>
      </c>
      <c r="M72" s="40"/>
    </row>
    <row r="73" spans="1:13" ht="120" x14ac:dyDescent="0.25">
      <c r="A73" s="49" t="s">
        <v>160</v>
      </c>
      <c r="B73" s="50" t="s">
        <v>136</v>
      </c>
      <c r="C73" s="50" t="s">
        <v>147</v>
      </c>
      <c r="D73" s="226">
        <v>1</v>
      </c>
      <c r="E73" s="50" t="s">
        <v>14</v>
      </c>
      <c r="F73" s="51" t="s">
        <v>161</v>
      </c>
      <c r="G73" s="51" t="s">
        <v>162</v>
      </c>
      <c r="H73" s="271" t="s">
        <v>147</v>
      </c>
      <c r="I73" s="291" t="s">
        <v>338</v>
      </c>
      <c r="J73" s="204" t="s">
        <v>18</v>
      </c>
      <c r="K73" s="204" t="s">
        <v>19</v>
      </c>
      <c r="L73" s="61" t="s">
        <v>147</v>
      </c>
      <c r="M73" s="61" t="s">
        <v>147</v>
      </c>
    </row>
    <row r="74" spans="1:13" ht="105" x14ac:dyDescent="0.25">
      <c r="A74" s="52" t="s">
        <v>147</v>
      </c>
      <c r="B74" s="53" t="s">
        <v>163</v>
      </c>
      <c r="C74" s="53" t="s">
        <v>147</v>
      </c>
      <c r="D74" s="227">
        <v>2</v>
      </c>
      <c r="E74" s="53" t="s">
        <v>14</v>
      </c>
      <c r="F74" s="54" t="s">
        <v>164</v>
      </c>
      <c r="G74" s="51" t="s">
        <v>162</v>
      </c>
      <c r="H74" s="272" t="s">
        <v>147</v>
      </c>
      <c r="I74" s="291" t="s">
        <v>338</v>
      </c>
      <c r="J74" s="205" t="s">
        <v>18</v>
      </c>
      <c r="K74" s="205" t="s">
        <v>19</v>
      </c>
      <c r="L74" s="244" t="s">
        <v>147</v>
      </c>
      <c r="M74" s="61" t="s">
        <v>147</v>
      </c>
    </row>
    <row r="75" spans="1:13" ht="30" x14ac:dyDescent="0.25">
      <c r="A75" s="38" t="s">
        <v>165</v>
      </c>
      <c r="B75" s="46" t="s">
        <v>166</v>
      </c>
      <c r="C75" s="38" t="s">
        <v>13</v>
      </c>
      <c r="D75" s="223">
        <v>1</v>
      </c>
      <c r="E75" s="38" t="s">
        <v>21</v>
      </c>
      <c r="F75" s="47" t="s">
        <v>167</v>
      </c>
      <c r="G75" s="48" t="s">
        <v>347</v>
      </c>
      <c r="H75" s="59" t="s">
        <v>80</v>
      </c>
      <c r="I75" s="302">
        <v>71077439</v>
      </c>
      <c r="J75" s="283" t="s">
        <v>18</v>
      </c>
      <c r="K75" s="245" t="s">
        <v>19</v>
      </c>
      <c r="L75" s="246"/>
      <c r="M75" s="71"/>
    </row>
  </sheetData>
  <autoFilter ref="A1:M75" xr:uid="{9777A3BF-842A-4752-96B8-82F70E85649D}"/>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AC2D8-45D3-4225-AAC4-3A31D0883A34}">
  <dimension ref="A1:M40"/>
  <sheetViews>
    <sheetView workbookViewId="0">
      <pane ySplit="1" topLeftCell="A7" activePane="bottomLeft" state="frozen"/>
      <selection pane="bottomLeft" activeCell="A39" sqref="A39:F39"/>
    </sheetView>
  </sheetViews>
  <sheetFormatPr defaultRowHeight="15" x14ac:dyDescent="0.25"/>
  <cols>
    <col min="1" max="1" width="42.28515625" bestFit="1" customWidth="1"/>
    <col min="2" max="2" width="15" bestFit="1" customWidth="1"/>
    <col min="3" max="5" width="10.85546875" bestFit="1" customWidth="1"/>
    <col min="6" max="6" width="69" bestFit="1" customWidth="1"/>
    <col min="7" max="7" width="58.28515625" customWidth="1"/>
    <col min="8" max="8" width="19.42578125" customWidth="1"/>
  </cols>
  <sheetData>
    <row r="1" spans="1:13" x14ac:dyDescent="0.25">
      <c r="A1" s="107" t="s">
        <v>168</v>
      </c>
      <c r="B1" s="107" t="s">
        <v>169</v>
      </c>
      <c r="C1" s="107" t="s">
        <v>170</v>
      </c>
      <c r="D1" s="107" t="s">
        <v>171</v>
      </c>
      <c r="E1" s="107" t="s">
        <v>172</v>
      </c>
      <c r="F1" s="108" t="s">
        <v>173</v>
      </c>
      <c r="G1" s="108" t="s">
        <v>174</v>
      </c>
      <c r="H1" s="109"/>
      <c r="I1" s="109"/>
      <c r="J1" s="109"/>
      <c r="K1" s="109"/>
      <c r="L1" s="109"/>
      <c r="M1" s="109"/>
    </row>
    <row r="2" spans="1:13" x14ac:dyDescent="0.25">
      <c r="A2" s="308" t="s">
        <v>175</v>
      </c>
      <c r="B2" s="308"/>
      <c r="C2" s="308"/>
      <c r="D2" s="308"/>
      <c r="E2" s="308"/>
      <c r="F2" s="308"/>
      <c r="G2" s="109"/>
      <c r="H2" s="109"/>
      <c r="I2" s="109"/>
      <c r="J2" s="109"/>
      <c r="K2" s="109"/>
      <c r="L2" s="109"/>
      <c r="M2" s="109"/>
    </row>
    <row r="3" spans="1:13" x14ac:dyDescent="0.25">
      <c r="A3" s="110" t="s">
        <v>176</v>
      </c>
      <c r="B3" s="111" t="s">
        <v>177</v>
      </c>
      <c r="C3" s="112">
        <f>'Appendix A'!F3</f>
        <v>7200000</v>
      </c>
      <c r="D3" s="112">
        <f>'Appendix A'!G3</f>
        <v>10200000</v>
      </c>
      <c r="E3" s="112">
        <f t="shared" ref="E3:E9" si="0">C3+D3</f>
        <v>17400000</v>
      </c>
      <c r="F3" s="113"/>
      <c r="G3" s="109"/>
      <c r="H3" s="109"/>
      <c r="I3" s="109"/>
      <c r="J3" s="109"/>
      <c r="K3" s="109"/>
      <c r="L3" s="109"/>
      <c r="M3" s="109"/>
    </row>
    <row r="4" spans="1:13" x14ac:dyDescent="0.25">
      <c r="A4" s="114" t="s">
        <v>178</v>
      </c>
      <c r="B4" s="115" t="s">
        <v>179</v>
      </c>
      <c r="C4" s="116">
        <f>'Appendix A'!F10</f>
        <v>600000</v>
      </c>
      <c r="D4" s="116">
        <f>'Appendix A'!G10</f>
        <v>600000</v>
      </c>
      <c r="E4" s="112">
        <f t="shared" si="0"/>
        <v>1200000</v>
      </c>
      <c r="F4" s="117"/>
      <c r="G4" s="109"/>
      <c r="H4" s="109"/>
      <c r="I4" s="109"/>
      <c r="J4" s="109"/>
      <c r="K4" s="109"/>
      <c r="L4" s="109"/>
      <c r="M4" s="109"/>
    </row>
    <row r="5" spans="1:13" x14ac:dyDescent="0.25">
      <c r="A5" s="114" t="s">
        <v>180</v>
      </c>
      <c r="B5" s="115" t="s">
        <v>181</v>
      </c>
      <c r="C5" s="116">
        <f>'Appendix A'!F4</f>
        <v>1180000</v>
      </c>
      <c r="D5" s="116">
        <f>'Appendix A'!G4</f>
        <v>1392400</v>
      </c>
      <c r="E5" s="169">
        <f t="shared" si="0"/>
        <v>2572400</v>
      </c>
      <c r="F5" s="117" t="s">
        <v>147</v>
      </c>
      <c r="G5" s="109"/>
      <c r="H5" s="109"/>
      <c r="I5" s="109"/>
      <c r="J5" s="109"/>
      <c r="K5" s="109"/>
      <c r="L5" s="109"/>
      <c r="M5" s="109"/>
    </row>
    <row r="6" spans="1:13" x14ac:dyDescent="0.25">
      <c r="A6" s="114" t="s">
        <v>182</v>
      </c>
      <c r="B6" s="115" t="s">
        <v>183</v>
      </c>
      <c r="C6" s="116">
        <f>'Appendix A'!F5</f>
        <v>84960</v>
      </c>
      <c r="D6" s="116">
        <f>'Appendix A'!G5</f>
        <v>100252.79999999999</v>
      </c>
      <c r="E6" s="169">
        <f t="shared" si="0"/>
        <v>185212.79999999999</v>
      </c>
      <c r="F6" s="117" t="s">
        <v>147</v>
      </c>
      <c r="G6" s="109"/>
      <c r="H6" s="109"/>
      <c r="I6" s="109"/>
      <c r="J6" s="109"/>
      <c r="K6" s="109"/>
      <c r="L6" s="109"/>
      <c r="M6" s="109"/>
    </row>
    <row r="7" spans="1:13" x14ac:dyDescent="0.25">
      <c r="A7" s="114" t="s">
        <v>184</v>
      </c>
      <c r="B7" s="115" t="s">
        <v>185</v>
      </c>
      <c r="C7" s="116">
        <f>'Appendix A'!F12</f>
        <v>600000</v>
      </c>
      <c r="D7" s="116">
        <f>'Appendix A'!G12</f>
        <v>600000</v>
      </c>
      <c r="E7" s="169">
        <f t="shared" si="0"/>
        <v>1200000</v>
      </c>
      <c r="F7" s="117" t="s">
        <v>147</v>
      </c>
      <c r="G7" s="109"/>
      <c r="H7" s="109"/>
      <c r="I7" s="109"/>
      <c r="J7" s="109"/>
      <c r="K7" s="109"/>
      <c r="L7" s="109"/>
      <c r="M7" s="109"/>
    </row>
    <row r="8" spans="1:13" x14ac:dyDescent="0.25">
      <c r="A8" s="170" t="s">
        <v>186</v>
      </c>
      <c r="B8" s="171" t="s">
        <v>187</v>
      </c>
      <c r="C8" s="172">
        <f>'Appendix A'!F13</f>
        <v>144000</v>
      </c>
      <c r="D8" s="172">
        <f>'Appendix A'!G13</f>
        <v>144000</v>
      </c>
      <c r="E8" s="173">
        <f t="shared" si="0"/>
        <v>288000</v>
      </c>
      <c r="F8" s="174" t="s">
        <v>147</v>
      </c>
      <c r="G8" s="109"/>
      <c r="H8" s="109"/>
      <c r="I8" s="109"/>
      <c r="J8" s="109"/>
      <c r="K8" s="109"/>
      <c r="L8" s="109"/>
      <c r="M8" s="109"/>
    </row>
    <row r="9" spans="1:13" x14ac:dyDescent="0.25">
      <c r="A9" s="185" t="s">
        <v>188</v>
      </c>
      <c r="B9" s="115" t="s">
        <v>147</v>
      </c>
      <c r="C9" s="116">
        <f>SUM(C3:C8)</f>
        <v>9808960</v>
      </c>
      <c r="D9" s="116">
        <f>SUM(D3:D8)</f>
        <v>13036652.800000001</v>
      </c>
      <c r="E9" s="186">
        <f t="shared" si="0"/>
        <v>22845612.800000001</v>
      </c>
      <c r="F9" s="117" t="s">
        <v>147</v>
      </c>
      <c r="G9" s="109"/>
      <c r="H9" s="109"/>
      <c r="I9" s="109"/>
      <c r="J9" s="109"/>
      <c r="K9" s="109"/>
      <c r="L9" s="109"/>
      <c r="M9" s="109"/>
    </row>
    <row r="10" spans="1:13" x14ac:dyDescent="0.25">
      <c r="A10" s="143"/>
      <c r="B10" s="109"/>
      <c r="C10" s="144"/>
      <c r="D10" s="144"/>
      <c r="E10" s="144"/>
      <c r="F10" s="118"/>
      <c r="G10" s="109"/>
      <c r="H10" s="109"/>
      <c r="I10" s="109"/>
      <c r="J10" s="109"/>
      <c r="K10" s="109"/>
      <c r="L10" s="109"/>
      <c r="M10" s="109"/>
    </row>
    <row r="11" spans="1:13" x14ac:dyDescent="0.25">
      <c r="A11" s="308" t="s">
        <v>189</v>
      </c>
      <c r="B11" s="308"/>
      <c r="C11" s="308"/>
      <c r="D11" s="308"/>
      <c r="E11" s="308"/>
      <c r="F11" s="308"/>
      <c r="G11" s="109"/>
      <c r="H11" s="109"/>
      <c r="I11" s="109"/>
      <c r="J11" s="109"/>
      <c r="K11" s="109"/>
      <c r="L11" s="109"/>
      <c r="M11" s="109"/>
    </row>
    <row r="12" spans="1:13" ht="90" x14ac:dyDescent="0.25">
      <c r="A12" s="145" t="s">
        <v>190</v>
      </c>
      <c r="B12" s="146" t="s">
        <v>191</v>
      </c>
      <c r="C12" s="147">
        <f>'Appendix A'!F8</f>
        <v>350000</v>
      </c>
      <c r="D12" s="147">
        <f>'Appendix A'!G8</f>
        <v>350000</v>
      </c>
      <c r="E12" s="147">
        <f>SUM(C12:D12)</f>
        <v>700000</v>
      </c>
      <c r="F12" s="148" t="s">
        <v>192</v>
      </c>
      <c r="G12" s="109"/>
      <c r="H12" s="109"/>
      <c r="I12" s="109"/>
      <c r="J12" s="109"/>
      <c r="K12" s="109"/>
      <c r="L12" s="109"/>
      <c r="M12" s="109"/>
    </row>
    <row r="13" spans="1:13" ht="90" x14ac:dyDescent="0.25">
      <c r="A13" s="145" t="s">
        <v>193</v>
      </c>
      <c r="B13" s="146" t="s">
        <v>194</v>
      </c>
      <c r="C13" s="147">
        <f>'Appendix A'!F9</f>
        <v>150000</v>
      </c>
      <c r="D13" s="147">
        <f>'Appendix A'!G9</f>
        <v>150000</v>
      </c>
      <c r="E13" s="147">
        <f>SUM(C13:D13)</f>
        <v>300000</v>
      </c>
      <c r="F13" s="148" t="s">
        <v>195</v>
      </c>
      <c r="G13" s="109"/>
      <c r="H13" s="109"/>
      <c r="I13" s="109"/>
      <c r="J13" s="109"/>
      <c r="K13" s="109"/>
      <c r="L13" s="109"/>
      <c r="M13" s="109"/>
    </row>
    <row r="14" spans="1:13" x14ac:dyDescent="0.25">
      <c r="A14" s="185" t="s">
        <v>188</v>
      </c>
      <c r="B14" s="109"/>
      <c r="C14" s="109"/>
      <c r="D14" s="109"/>
      <c r="E14" s="187">
        <f>SUM(E12:E13)</f>
        <v>1000000</v>
      </c>
      <c r="F14" s="118"/>
      <c r="G14" s="109"/>
      <c r="H14" s="109"/>
      <c r="I14" s="109"/>
      <c r="J14" s="109"/>
      <c r="K14" s="109"/>
      <c r="L14" s="109"/>
      <c r="M14" s="109"/>
    </row>
    <row r="15" spans="1:13" ht="15" customHeight="1" x14ac:dyDescent="0.25">
      <c r="A15" s="308" t="s">
        <v>196</v>
      </c>
      <c r="B15" s="308"/>
      <c r="C15" s="308"/>
      <c r="D15" s="308"/>
      <c r="E15" s="308"/>
      <c r="F15" s="308"/>
      <c r="G15" s="109"/>
      <c r="H15" s="109"/>
      <c r="I15" s="307"/>
      <c r="J15" s="307"/>
      <c r="K15" s="307"/>
      <c r="L15" s="109"/>
      <c r="M15" s="109"/>
    </row>
    <row r="16" spans="1:13" x14ac:dyDescent="0.25">
      <c r="A16" s="119" t="s">
        <v>197</v>
      </c>
      <c r="B16" s="111" t="s">
        <v>147</v>
      </c>
      <c r="C16" s="111" t="s">
        <v>147</v>
      </c>
      <c r="D16" s="111" t="s">
        <v>147</v>
      </c>
      <c r="E16" s="111" t="s">
        <v>147</v>
      </c>
      <c r="F16" s="113" t="s">
        <v>147</v>
      </c>
      <c r="G16" s="109"/>
      <c r="H16" s="109"/>
      <c r="I16" s="120"/>
      <c r="J16" s="121"/>
      <c r="K16" s="121"/>
      <c r="L16" s="109"/>
      <c r="M16" s="109"/>
    </row>
    <row r="17" spans="1:13" x14ac:dyDescent="0.25">
      <c r="A17" s="114" t="s">
        <v>198</v>
      </c>
      <c r="B17" s="115" t="s">
        <v>199</v>
      </c>
      <c r="C17" s="116">
        <f>'Appendix A'!F11</f>
        <v>213300</v>
      </c>
      <c r="D17" s="116">
        <f>'Appendix A'!G11</f>
        <v>213300</v>
      </c>
      <c r="E17" s="169">
        <f>C17+D17</f>
        <v>426600</v>
      </c>
      <c r="F17" s="117" t="s">
        <v>147</v>
      </c>
      <c r="G17" s="109"/>
      <c r="H17" s="109"/>
      <c r="I17" s="109"/>
      <c r="J17" s="109"/>
      <c r="K17" s="109"/>
      <c r="L17" s="109"/>
      <c r="M17" s="109"/>
    </row>
    <row r="18" spans="1:13" ht="15" customHeight="1" x14ac:dyDescent="0.25">
      <c r="A18" s="122" t="s">
        <v>200</v>
      </c>
      <c r="B18" s="123" t="s">
        <v>201</v>
      </c>
      <c r="C18" s="202">
        <v>340000</v>
      </c>
      <c r="D18" s="123" t="s">
        <v>147</v>
      </c>
      <c r="E18" s="123" t="s">
        <v>147</v>
      </c>
      <c r="F18" s="124" t="s">
        <v>202</v>
      </c>
      <c r="G18" s="121"/>
      <c r="H18" s="121"/>
      <c r="I18" s="307"/>
      <c r="J18" s="307"/>
      <c r="K18" s="307"/>
      <c r="L18" s="121"/>
      <c r="M18" s="121"/>
    </row>
    <row r="19" spans="1:13" x14ac:dyDescent="0.25">
      <c r="A19" s="122" t="s">
        <v>203</v>
      </c>
      <c r="B19" s="123" t="s">
        <v>204</v>
      </c>
      <c r="C19" s="116">
        <v>500000</v>
      </c>
      <c r="D19" s="116">
        <v>500000</v>
      </c>
      <c r="E19" s="116">
        <f>SUM(C19:D19)</f>
        <v>1000000</v>
      </c>
      <c r="F19" s="124" t="s">
        <v>205</v>
      </c>
      <c r="G19" s="109"/>
      <c r="H19" s="109"/>
      <c r="I19" s="109"/>
      <c r="J19" s="109"/>
      <c r="K19" s="109"/>
      <c r="L19" s="109"/>
      <c r="M19" s="109"/>
    </row>
    <row r="20" spans="1:13" ht="15" customHeight="1" x14ac:dyDescent="0.25">
      <c r="A20" s="122" t="s">
        <v>206</v>
      </c>
      <c r="B20" s="123" t="s">
        <v>204</v>
      </c>
      <c r="C20" s="116">
        <v>500000</v>
      </c>
      <c r="D20" s="116">
        <v>500000</v>
      </c>
      <c r="E20" s="116">
        <f>SUM(C20:D20)</f>
        <v>1000000</v>
      </c>
      <c r="F20" s="124" t="s">
        <v>207</v>
      </c>
      <c r="G20" s="121"/>
      <c r="H20" s="121"/>
      <c r="I20" s="307"/>
      <c r="J20" s="307"/>
      <c r="K20" s="307"/>
      <c r="L20" s="121"/>
      <c r="M20" s="121"/>
    </row>
    <row r="21" spans="1:13" ht="45" x14ac:dyDescent="0.25">
      <c r="A21" s="177" t="s">
        <v>208</v>
      </c>
      <c r="B21" s="178"/>
      <c r="C21" s="179"/>
      <c r="D21" s="179"/>
      <c r="E21" s="178"/>
      <c r="F21" s="180" t="s">
        <v>209</v>
      </c>
      <c r="G21" s="118"/>
      <c r="H21" s="118"/>
      <c r="I21" s="307"/>
      <c r="J21" s="307"/>
      <c r="K21" s="307"/>
      <c r="L21" s="109"/>
      <c r="M21" s="109"/>
    </row>
    <row r="22" spans="1:13" x14ac:dyDescent="0.25">
      <c r="A22" s="145"/>
      <c r="B22" s="147"/>
      <c r="C22" s="147">
        <v>350000</v>
      </c>
      <c r="D22" s="175">
        <v>350000</v>
      </c>
      <c r="E22" s="147">
        <f>SUM(C22:D22)</f>
        <v>700000</v>
      </c>
      <c r="F22" s="145" t="s">
        <v>210</v>
      </c>
      <c r="G22" s="118"/>
      <c r="H22" s="118"/>
      <c r="I22" s="228"/>
      <c r="J22" s="228"/>
      <c r="K22" s="228"/>
      <c r="L22" s="109"/>
      <c r="M22" s="109"/>
    </row>
    <row r="23" spans="1:13" x14ac:dyDescent="0.25">
      <c r="A23" s="145"/>
      <c r="B23" s="147"/>
      <c r="C23" s="147">
        <v>126000</v>
      </c>
      <c r="D23" s="175">
        <v>126000</v>
      </c>
      <c r="E23" s="147">
        <f>SUM(C23:D23)</f>
        <v>252000</v>
      </c>
      <c r="F23" s="145" t="s">
        <v>211</v>
      </c>
      <c r="G23" s="118"/>
      <c r="H23" s="118"/>
      <c r="I23" s="228"/>
      <c r="J23" s="228"/>
      <c r="K23" s="228"/>
      <c r="L23" s="109"/>
      <c r="M23" s="109"/>
    </row>
    <row r="24" spans="1:13" x14ac:dyDescent="0.25">
      <c r="A24" s="145"/>
      <c r="B24" s="147"/>
      <c r="C24" s="147">
        <v>10080</v>
      </c>
      <c r="D24" s="175">
        <v>10080</v>
      </c>
      <c r="E24" s="147">
        <f>SUM(C24:D24)</f>
        <v>20160</v>
      </c>
      <c r="F24" s="145" t="s">
        <v>212</v>
      </c>
      <c r="G24" s="118"/>
      <c r="H24" s="118"/>
      <c r="I24" s="228"/>
      <c r="J24" s="228"/>
      <c r="K24" s="228"/>
      <c r="L24" s="109"/>
      <c r="M24" s="109"/>
    </row>
    <row r="25" spans="1:13" x14ac:dyDescent="0.25">
      <c r="A25" s="145"/>
      <c r="B25" s="147"/>
      <c r="C25" s="147">
        <v>1200</v>
      </c>
      <c r="D25" s="175">
        <v>1200</v>
      </c>
      <c r="E25" s="147">
        <f>SUM(C25:D25)</f>
        <v>2400</v>
      </c>
      <c r="F25" s="145" t="s">
        <v>213</v>
      </c>
      <c r="G25" s="109"/>
      <c r="H25" s="109"/>
      <c r="I25" s="228"/>
      <c r="J25" s="228"/>
      <c r="K25" s="228"/>
      <c r="L25" s="109"/>
      <c r="M25" s="109"/>
    </row>
    <row r="26" spans="1:13" x14ac:dyDescent="0.25">
      <c r="A26" s="145"/>
      <c r="B26" s="175"/>
      <c r="C26" s="182" t="s">
        <v>214</v>
      </c>
      <c r="D26" s="182" t="s">
        <v>214</v>
      </c>
      <c r="E26" s="175">
        <v>130000</v>
      </c>
      <c r="F26" s="181" t="s">
        <v>215</v>
      </c>
      <c r="G26" s="144"/>
      <c r="H26" s="109"/>
      <c r="I26" s="228"/>
      <c r="J26" s="228"/>
      <c r="K26" s="228"/>
      <c r="L26" s="109"/>
      <c r="M26" s="109"/>
    </row>
    <row r="27" spans="1:13" x14ac:dyDescent="0.25">
      <c r="A27" s="183" t="s">
        <v>188</v>
      </c>
      <c r="B27" s="176"/>
      <c r="C27" s="147">
        <f>SUM(C22:C26)</f>
        <v>487280</v>
      </c>
      <c r="D27" s="147">
        <f>SUM(D22:D26)</f>
        <v>487280</v>
      </c>
      <c r="E27" s="184">
        <f>SUM(E22:E26)</f>
        <v>1104560</v>
      </c>
      <c r="F27" s="145"/>
      <c r="G27" s="109"/>
      <c r="H27" s="109"/>
      <c r="I27" s="121"/>
      <c r="J27" s="109"/>
      <c r="K27" s="109"/>
      <c r="L27" s="109"/>
      <c r="M27" s="109"/>
    </row>
    <row r="28" spans="1:13" x14ac:dyDescent="0.25">
      <c r="A28" s="308" t="s">
        <v>216</v>
      </c>
      <c r="B28" s="308"/>
      <c r="C28" s="308"/>
      <c r="D28" s="308"/>
      <c r="E28" s="308"/>
      <c r="F28" s="308"/>
      <c r="G28" s="109"/>
      <c r="H28" s="109"/>
      <c r="I28" s="109"/>
      <c r="J28" s="109"/>
      <c r="K28" s="109"/>
      <c r="L28" s="109"/>
      <c r="M28" s="109"/>
    </row>
    <row r="29" spans="1:13" x14ac:dyDescent="0.25">
      <c r="A29" s="146" t="s">
        <v>217</v>
      </c>
      <c r="B29" s="146" t="s">
        <v>218</v>
      </c>
      <c r="C29" s="147">
        <v>500000</v>
      </c>
      <c r="D29" s="147">
        <v>500000</v>
      </c>
      <c r="E29" s="147">
        <f>SUM(C29:D29)</f>
        <v>1000000</v>
      </c>
      <c r="F29" s="148" t="s">
        <v>219</v>
      </c>
      <c r="G29" s="109"/>
      <c r="H29" s="109"/>
      <c r="I29" s="109"/>
      <c r="J29" s="109"/>
      <c r="K29" s="109"/>
      <c r="L29" s="109"/>
      <c r="M29" s="109"/>
    </row>
    <row r="30" spans="1:13" x14ac:dyDescent="0.25">
      <c r="A30" s="146"/>
      <c r="B30" s="146"/>
      <c r="C30" s="146"/>
      <c r="D30" s="146"/>
      <c r="E30" s="146"/>
      <c r="F30" s="148"/>
      <c r="G30" s="109"/>
      <c r="H30" s="109"/>
      <c r="I30" s="109"/>
      <c r="J30" s="109"/>
      <c r="K30" s="109"/>
      <c r="L30" s="109"/>
      <c r="M30" s="109"/>
    </row>
    <row r="31" spans="1:13" x14ac:dyDescent="0.25">
      <c r="A31" s="308" t="s">
        <v>220</v>
      </c>
      <c r="B31" s="308"/>
      <c r="C31" s="308"/>
      <c r="D31" s="308"/>
      <c r="E31" s="308"/>
      <c r="F31" s="308"/>
      <c r="G31" s="109"/>
      <c r="H31" s="109"/>
      <c r="I31" s="109"/>
      <c r="J31" s="109"/>
      <c r="K31" s="109"/>
      <c r="L31" s="109"/>
      <c r="M31" s="109"/>
    </row>
    <row r="32" spans="1:13" x14ac:dyDescent="0.25">
      <c r="A32" s="110" t="s">
        <v>221</v>
      </c>
      <c r="B32" s="111" t="s">
        <v>222</v>
      </c>
      <c r="C32" s="112">
        <v>55000</v>
      </c>
      <c r="D32" s="112">
        <v>55000</v>
      </c>
      <c r="E32" s="112">
        <v>110000</v>
      </c>
      <c r="F32" s="113" t="s">
        <v>223</v>
      </c>
      <c r="G32" s="109"/>
      <c r="H32" s="109"/>
      <c r="I32" s="109"/>
      <c r="J32" s="109"/>
      <c r="K32" s="109"/>
      <c r="L32" s="109"/>
      <c r="M32" s="109"/>
    </row>
    <row r="33" spans="1:13" x14ac:dyDescent="0.25">
      <c r="A33" s="109"/>
      <c r="B33" s="109"/>
      <c r="C33" s="109"/>
      <c r="D33" s="109"/>
      <c r="E33" s="109"/>
      <c r="F33" s="118"/>
      <c r="G33" s="109"/>
      <c r="H33" s="109"/>
      <c r="I33" s="109"/>
      <c r="J33" s="109"/>
      <c r="K33" s="109"/>
      <c r="L33" s="109"/>
      <c r="M33" s="109"/>
    </row>
    <row r="34" spans="1:13" x14ac:dyDescent="0.25">
      <c r="A34" s="308" t="s">
        <v>224</v>
      </c>
      <c r="B34" s="308"/>
      <c r="C34" s="308"/>
      <c r="D34" s="308"/>
      <c r="E34" s="308"/>
      <c r="F34" s="308"/>
      <c r="G34" s="108" t="s">
        <v>225</v>
      </c>
      <c r="H34" s="109"/>
      <c r="I34" s="109"/>
      <c r="J34" s="109"/>
      <c r="K34" s="109"/>
      <c r="L34" s="109"/>
      <c r="M34" s="109"/>
    </row>
    <row r="35" spans="1:13" x14ac:dyDescent="0.25">
      <c r="A35" s="125" t="s">
        <v>226</v>
      </c>
      <c r="B35" s="111" t="s">
        <v>227</v>
      </c>
      <c r="C35" s="112">
        <v>71000</v>
      </c>
      <c r="D35" s="112">
        <v>71000</v>
      </c>
      <c r="E35" s="112">
        <v>142000</v>
      </c>
      <c r="F35" s="111" t="s">
        <v>228</v>
      </c>
      <c r="G35" s="109"/>
      <c r="H35" s="109"/>
      <c r="I35" s="109"/>
      <c r="J35" s="109"/>
      <c r="K35" s="109"/>
      <c r="L35" s="109"/>
      <c r="M35" s="109"/>
    </row>
    <row r="36" spans="1:13" x14ac:dyDescent="0.25">
      <c r="A36" s="126" t="s">
        <v>229</v>
      </c>
      <c r="B36" s="115" t="s">
        <v>230</v>
      </c>
      <c r="C36" s="116">
        <v>8000</v>
      </c>
      <c r="D36" s="116">
        <v>8000</v>
      </c>
      <c r="E36" s="116">
        <v>16000</v>
      </c>
      <c r="F36" s="115" t="s">
        <v>228</v>
      </c>
      <c r="G36" s="109"/>
      <c r="H36" s="109"/>
      <c r="I36" s="109"/>
      <c r="J36" s="109"/>
      <c r="K36" s="109"/>
      <c r="L36" s="109"/>
      <c r="M36" s="109"/>
    </row>
    <row r="37" spans="1:13" x14ac:dyDescent="0.25">
      <c r="A37" s="109"/>
      <c r="B37" s="109"/>
      <c r="C37" s="109"/>
      <c r="D37" s="109"/>
      <c r="E37" s="109"/>
      <c r="F37" s="118"/>
      <c r="G37" s="109"/>
      <c r="H37" s="109"/>
      <c r="I37" s="109"/>
      <c r="J37" s="109"/>
      <c r="K37" s="109"/>
      <c r="L37" s="109"/>
      <c r="M37" s="109"/>
    </row>
    <row r="38" spans="1:13" x14ac:dyDescent="0.25">
      <c r="A38" s="308" t="s">
        <v>231</v>
      </c>
      <c r="B38" s="308"/>
      <c r="C38" s="308"/>
      <c r="D38" s="308"/>
      <c r="E38" s="308"/>
      <c r="F38" s="308"/>
      <c r="G38" s="109"/>
      <c r="H38" s="109"/>
      <c r="I38" s="109"/>
      <c r="J38" s="109"/>
      <c r="K38" s="109"/>
      <c r="L38" s="109"/>
      <c r="M38" s="109"/>
    </row>
    <row r="39" spans="1:13" ht="30" x14ac:dyDescent="0.25">
      <c r="A39" s="127" t="s">
        <v>232</v>
      </c>
      <c r="B39" s="113" t="s">
        <v>233</v>
      </c>
      <c r="C39" s="111" t="s">
        <v>147</v>
      </c>
      <c r="D39" s="111">
        <v>1641</v>
      </c>
      <c r="E39" s="111"/>
      <c r="F39" s="128" t="s">
        <v>234</v>
      </c>
      <c r="G39" s="109"/>
      <c r="H39" s="109"/>
      <c r="I39" s="109"/>
      <c r="J39" s="109"/>
      <c r="K39" s="109"/>
      <c r="L39" s="109"/>
      <c r="M39" s="109"/>
    </row>
    <row r="40" spans="1:13" x14ac:dyDescent="0.25">
      <c r="A40" s="114" t="s">
        <v>147</v>
      </c>
      <c r="B40" s="115" t="s">
        <v>147</v>
      </c>
      <c r="C40" s="115" t="s">
        <v>147</v>
      </c>
      <c r="D40" s="115" t="s">
        <v>147</v>
      </c>
      <c r="E40" s="115" t="s">
        <v>147</v>
      </c>
      <c r="F40" s="117" t="s">
        <v>147</v>
      </c>
      <c r="G40" s="109"/>
      <c r="H40" s="109"/>
      <c r="I40" s="109"/>
      <c r="J40" s="109"/>
      <c r="K40" s="109"/>
      <c r="L40" s="109"/>
      <c r="M40" s="109"/>
    </row>
  </sheetData>
  <mergeCells count="11">
    <mergeCell ref="A31:F31"/>
    <mergeCell ref="A34:F34"/>
    <mergeCell ref="A38:F38"/>
    <mergeCell ref="A2:F2"/>
    <mergeCell ref="A15:F15"/>
    <mergeCell ref="A11:F11"/>
    <mergeCell ref="I15:K15"/>
    <mergeCell ref="I18:K18"/>
    <mergeCell ref="I21:K21"/>
    <mergeCell ref="I20:K20"/>
    <mergeCell ref="A28:F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43F5A-44CD-4C1C-A265-E00DD75B35D6}">
  <dimension ref="A1:P38"/>
  <sheetViews>
    <sheetView workbookViewId="0">
      <selection activeCell="M4" sqref="M4"/>
    </sheetView>
  </sheetViews>
  <sheetFormatPr defaultRowHeight="15" x14ac:dyDescent="0.25"/>
  <cols>
    <col min="1" max="1" width="38.42578125" bestFit="1" customWidth="1"/>
    <col min="2" max="3" width="32.42578125" bestFit="1" customWidth="1"/>
    <col min="4" max="4" width="29" bestFit="1" customWidth="1"/>
    <col min="5" max="5" width="34.28515625" bestFit="1" customWidth="1"/>
    <col min="6" max="6" width="27.42578125" bestFit="1" customWidth="1"/>
    <col min="7" max="8" width="13" bestFit="1" customWidth="1"/>
    <col min="10" max="10" width="13" bestFit="1" customWidth="1"/>
    <col min="11" max="11" width="16.42578125" customWidth="1"/>
    <col min="12" max="12" width="14.140625" customWidth="1"/>
    <col min="13" max="13" width="19.42578125" customWidth="1"/>
  </cols>
  <sheetData>
    <row r="1" spans="1:16" x14ac:dyDescent="0.25">
      <c r="B1" s="149"/>
      <c r="C1" s="149"/>
      <c r="F1" s="150" t="s">
        <v>235</v>
      </c>
      <c r="G1" s="150" t="s">
        <v>236</v>
      </c>
      <c r="H1" t="s">
        <v>237</v>
      </c>
      <c r="J1" s="150" t="s">
        <v>238</v>
      </c>
      <c r="K1" s="150" t="s">
        <v>239</v>
      </c>
      <c r="L1" s="150" t="s">
        <v>240</v>
      </c>
      <c r="M1" s="150" t="s">
        <v>241</v>
      </c>
    </row>
    <row r="2" spans="1:16" x14ac:dyDescent="0.25">
      <c r="B2" s="149" t="s">
        <v>242</v>
      </c>
      <c r="C2" s="149" t="s">
        <v>243</v>
      </c>
      <c r="D2" t="s">
        <v>244</v>
      </c>
      <c r="E2" t="s">
        <v>245</v>
      </c>
      <c r="F2" s="150" t="s">
        <v>246</v>
      </c>
      <c r="G2" s="150"/>
      <c r="J2" s="150"/>
    </row>
    <row r="3" spans="1:16" x14ac:dyDescent="0.25">
      <c r="A3" t="s">
        <v>247</v>
      </c>
      <c r="B3" s="149">
        <f>350000*12</f>
        <v>4200000</v>
      </c>
      <c r="C3" s="149">
        <v>14</v>
      </c>
      <c r="D3" s="151">
        <f>B3/A36</f>
        <v>300000</v>
      </c>
      <c r="E3" s="151">
        <v>10</v>
      </c>
      <c r="F3" s="150">
        <f>D3*(C3+E3)</f>
        <v>7200000</v>
      </c>
      <c r="G3" s="200">
        <f>D3*(C3+E3+E3)</f>
        <v>10200000</v>
      </c>
      <c r="H3" s="152">
        <f>F3+G3</f>
        <v>17400000</v>
      </c>
      <c r="J3" s="200">
        <f>D3*(C3+E3+E3+E3)</f>
        <v>13200000</v>
      </c>
      <c r="K3" s="200">
        <f>D3*(C3+E3+E3+E3+E3)</f>
        <v>16200000</v>
      </c>
      <c r="L3" s="200">
        <f>D3*(C3+E3+E3+E3+E3+E3)</f>
        <v>19200000</v>
      </c>
      <c r="M3" s="200">
        <f>D3*(C3+E3+E3+E3+E3+E3+E3)</f>
        <v>22200000</v>
      </c>
    </row>
    <row r="4" spans="1:16" x14ac:dyDescent="0.25">
      <c r="A4" t="s">
        <v>248</v>
      </c>
      <c r="B4" s="150">
        <v>1000000</v>
      </c>
      <c r="C4" s="149"/>
      <c r="F4" s="150">
        <f>B4*(1+(B6+B7))</f>
        <v>1180000</v>
      </c>
      <c r="G4" s="200">
        <f>F4*(1+(B6+B7))</f>
        <v>1392400</v>
      </c>
      <c r="H4" s="152">
        <f>F4+G4</f>
        <v>2572400</v>
      </c>
      <c r="J4" s="200">
        <f>G4*(1+(B6+B7))</f>
        <v>1643032</v>
      </c>
      <c r="K4" s="200">
        <f>J4*(1+(B6+B7))</f>
        <v>1938777.76</v>
      </c>
      <c r="L4" s="200">
        <f>K4*(1+(B6+B7))</f>
        <v>2287757.7568000001</v>
      </c>
      <c r="M4" s="200">
        <f>L4*(1+(B6+B7))</f>
        <v>2699554.1530240001</v>
      </c>
      <c r="N4" s="200"/>
      <c r="O4" s="200"/>
      <c r="P4" s="200"/>
    </row>
    <row r="5" spans="1:16" x14ac:dyDescent="0.25">
      <c r="A5" t="s">
        <v>249</v>
      </c>
      <c r="B5" s="150">
        <f>6000*12</f>
        <v>72000</v>
      </c>
      <c r="C5" s="149"/>
      <c r="F5" s="150">
        <f>B5*(1+(B6+B7))</f>
        <v>84960</v>
      </c>
      <c r="G5" s="200">
        <f>F5*(1+(B6+B7))</f>
        <v>100252.79999999999</v>
      </c>
      <c r="H5" s="152">
        <f>F5+G5</f>
        <v>185212.79999999999</v>
      </c>
      <c r="J5" s="200">
        <f>G5*(1+(B6+B7))</f>
        <v>118298.30399999997</v>
      </c>
      <c r="K5" s="200">
        <f>J5*(1+(B6+B7))</f>
        <v>139591.99871999997</v>
      </c>
      <c r="L5" s="200">
        <f>K5*(1+(B6+B7))</f>
        <v>164718.55848959996</v>
      </c>
      <c r="M5" s="200">
        <f>L5*(1+(B6+B7))</f>
        <v>194367.89901772793</v>
      </c>
    </row>
    <row r="6" spans="1:16" x14ac:dyDescent="0.25">
      <c r="A6" s="153" t="s">
        <v>250</v>
      </c>
      <c r="B6" s="154">
        <v>0.08</v>
      </c>
      <c r="C6" s="149"/>
      <c r="F6" s="150"/>
      <c r="G6" s="200"/>
      <c r="H6" s="152"/>
      <c r="J6" s="200"/>
    </row>
    <row r="7" spans="1:16" x14ac:dyDescent="0.25">
      <c r="A7" s="153" t="s">
        <v>251</v>
      </c>
      <c r="B7" s="154">
        <v>0.1</v>
      </c>
      <c r="C7" s="149"/>
      <c r="F7" s="150"/>
      <c r="G7" s="200"/>
      <c r="H7" s="152"/>
      <c r="J7" s="200"/>
    </row>
    <row r="8" spans="1:16" x14ac:dyDescent="0.25">
      <c r="A8" s="155" t="s">
        <v>252</v>
      </c>
      <c r="B8" s="154"/>
      <c r="C8" s="149"/>
      <c r="F8" s="150">
        <v>350000</v>
      </c>
      <c r="G8" s="200">
        <v>350000</v>
      </c>
      <c r="H8" s="152">
        <f t="shared" ref="H8:H13" si="0">F8+G8</f>
        <v>700000</v>
      </c>
      <c r="J8" s="200">
        <f>350000*1.03</f>
        <v>360500</v>
      </c>
      <c r="K8" s="200">
        <f>J8*1.03</f>
        <v>371315</v>
      </c>
      <c r="L8" s="200">
        <f t="shared" ref="L8:M8" si="1">K8*1.03</f>
        <v>382454.45</v>
      </c>
      <c r="M8" s="200">
        <f t="shared" si="1"/>
        <v>393928.08350000001</v>
      </c>
    </row>
    <row r="9" spans="1:16" x14ac:dyDescent="0.25">
      <c r="A9" s="155" t="s">
        <v>253</v>
      </c>
      <c r="B9" s="154"/>
      <c r="C9" s="149"/>
      <c r="F9" s="150">
        <v>150000</v>
      </c>
      <c r="G9" s="200">
        <v>150000</v>
      </c>
      <c r="H9" s="152">
        <f t="shared" si="0"/>
        <v>300000</v>
      </c>
      <c r="J9" s="200">
        <f>150000*1.03</f>
        <v>154500</v>
      </c>
      <c r="K9" s="200">
        <f>J9*1.03</f>
        <v>159135</v>
      </c>
      <c r="L9" s="200">
        <f t="shared" ref="L9:M9" si="2">K9*1.03</f>
        <v>163909.05000000002</v>
      </c>
      <c r="M9" s="200">
        <f t="shared" si="2"/>
        <v>168826.32150000002</v>
      </c>
    </row>
    <row r="10" spans="1:16" x14ac:dyDescent="0.25">
      <c r="A10" s="155" t="s">
        <v>254</v>
      </c>
      <c r="B10" s="150">
        <f>90000*12</f>
        <v>1080000</v>
      </c>
      <c r="C10" s="149"/>
      <c r="D10" s="152"/>
      <c r="F10" s="150">
        <v>600000</v>
      </c>
      <c r="G10" s="200">
        <v>600000</v>
      </c>
      <c r="H10" s="152">
        <f t="shared" si="0"/>
        <v>1200000</v>
      </c>
      <c r="J10" s="200">
        <f>600000*1.03</f>
        <v>618000</v>
      </c>
      <c r="K10" s="200">
        <f t="shared" ref="K10:M10" si="3">J10*1.03</f>
        <v>636540</v>
      </c>
      <c r="L10" s="200">
        <f t="shared" si="3"/>
        <v>655636.20000000007</v>
      </c>
      <c r="M10" s="200">
        <f t="shared" si="3"/>
        <v>675305.28600000008</v>
      </c>
    </row>
    <row r="11" spans="1:16" x14ac:dyDescent="0.25">
      <c r="A11" s="155" t="s">
        <v>198</v>
      </c>
      <c r="B11" s="154"/>
      <c r="C11" s="149" t="s">
        <v>255</v>
      </c>
      <c r="E11" t="s">
        <v>256</v>
      </c>
      <c r="F11" s="200">
        <v>213300</v>
      </c>
      <c r="G11" s="200">
        <v>213300</v>
      </c>
      <c r="H11" s="152">
        <f t="shared" si="0"/>
        <v>426600</v>
      </c>
      <c r="J11" s="200">
        <f>213300*1.03</f>
        <v>219699</v>
      </c>
      <c r="K11" s="200">
        <f t="shared" ref="K11:M11" si="4">J11*1.03</f>
        <v>226289.97</v>
      </c>
      <c r="L11" s="200">
        <f t="shared" si="4"/>
        <v>233078.6691</v>
      </c>
      <c r="M11" s="200">
        <f t="shared" si="4"/>
        <v>240071.02917300002</v>
      </c>
    </row>
    <row r="12" spans="1:16" x14ac:dyDescent="0.25">
      <c r="A12" s="155" t="s">
        <v>257</v>
      </c>
      <c r="B12" s="149"/>
      <c r="C12" s="149" t="s">
        <v>258</v>
      </c>
      <c r="F12" s="200">
        <f>50000*12</f>
        <v>600000</v>
      </c>
      <c r="G12" s="200">
        <f>F12</f>
        <v>600000</v>
      </c>
      <c r="H12" s="152">
        <f t="shared" si="0"/>
        <v>1200000</v>
      </c>
      <c r="J12" s="200">
        <f>F12*1.03</f>
        <v>618000</v>
      </c>
      <c r="K12" s="200">
        <f t="shared" ref="K12:M12" si="5">J12*1.03</f>
        <v>636540</v>
      </c>
      <c r="L12" s="200">
        <f t="shared" si="5"/>
        <v>655636.20000000007</v>
      </c>
      <c r="M12" s="200">
        <f t="shared" si="5"/>
        <v>675305.28600000008</v>
      </c>
    </row>
    <row r="13" spans="1:16" x14ac:dyDescent="0.25">
      <c r="A13" t="s">
        <v>259</v>
      </c>
      <c r="B13" s="154"/>
      <c r="C13" s="149"/>
      <c r="F13" s="200">
        <f>12000*12</f>
        <v>144000</v>
      </c>
      <c r="G13" s="200">
        <f>12000*12</f>
        <v>144000</v>
      </c>
      <c r="H13" s="152">
        <f t="shared" si="0"/>
        <v>288000</v>
      </c>
      <c r="J13" s="200">
        <f>12000*12*1.03</f>
        <v>148320</v>
      </c>
      <c r="K13" s="200">
        <f t="shared" ref="K13:M14" si="6">J13*1.03</f>
        <v>152769.60000000001</v>
      </c>
      <c r="L13" s="200">
        <f t="shared" si="6"/>
        <v>157352.68800000002</v>
      </c>
      <c r="M13" s="200">
        <f t="shared" si="6"/>
        <v>162073.26864000002</v>
      </c>
    </row>
    <row r="14" spans="1:16" ht="15.75" thickBot="1" x14ac:dyDescent="0.3">
      <c r="A14" s="156" t="s">
        <v>260</v>
      </c>
      <c r="B14" s="157"/>
      <c r="C14" s="158"/>
      <c r="D14" s="156"/>
      <c r="E14" s="156" t="s">
        <v>261</v>
      </c>
      <c r="F14" s="201">
        <f>('OIT-HTS SYSTEM COST'!C27+'OIT-HTS SYSTEM COST'!E26)</f>
        <v>617280</v>
      </c>
      <c r="G14" s="201">
        <f>'OIT-HTS SYSTEM COST'!D27</f>
        <v>487280</v>
      </c>
      <c r="H14" s="247">
        <f>F14+G14</f>
        <v>1104560</v>
      </c>
      <c r="J14" s="201">
        <f>'OIT-HTS SYSTEM COST'!D27*1.03</f>
        <v>501898.4</v>
      </c>
      <c r="K14" s="201">
        <f t="shared" si="6"/>
        <v>516955.35200000001</v>
      </c>
      <c r="L14" s="201">
        <f t="shared" si="6"/>
        <v>532464.01256000006</v>
      </c>
      <c r="M14" s="201">
        <f t="shared" si="6"/>
        <v>548437.93293680006</v>
      </c>
    </row>
    <row r="15" spans="1:16" ht="15.75" thickTop="1" x14ac:dyDescent="0.25">
      <c r="A15" s="159" t="s">
        <v>262</v>
      </c>
      <c r="B15" s="160"/>
      <c r="C15" s="161"/>
      <c r="D15" s="162"/>
      <c r="E15" s="162"/>
      <c r="F15" s="163">
        <f>SUM(F3:F14)</f>
        <v>11139540</v>
      </c>
      <c r="G15" s="163">
        <f>SUM(G3:G14)</f>
        <v>14237232.800000001</v>
      </c>
      <c r="H15" s="164">
        <f>SUM(H3:H14)</f>
        <v>25376772.800000001</v>
      </c>
      <c r="J15" s="163">
        <f>SUM(J3:J14)</f>
        <v>17582247.703999996</v>
      </c>
      <c r="K15" s="163">
        <f t="shared" ref="K15:M15" si="7">SUM(K3:K14)</f>
        <v>20977914.680720005</v>
      </c>
      <c r="L15" s="163">
        <f t="shared" si="7"/>
        <v>24433007.584949598</v>
      </c>
      <c r="M15" s="163">
        <f t="shared" si="7"/>
        <v>27957869.259791527</v>
      </c>
    </row>
    <row r="16" spans="1:16" x14ac:dyDescent="0.25">
      <c r="B16" s="154"/>
      <c r="C16" s="149"/>
      <c r="F16" s="150"/>
      <c r="G16" s="150"/>
      <c r="H16" s="152"/>
      <c r="J16" s="150"/>
    </row>
    <row r="17" spans="1:10" ht="15.75" customHeight="1" x14ac:dyDescent="0.25">
      <c r="A17" s="309" t="s">
        <v>263</v>
      </c>
      <c r="B17" s="309"/>
      <c r="C17" s="309"/>
      <c r="D17" s="309"/>
      <c r="E17" s="309"/>
      <c r="F17" s="309"/>
      <c r="G17" s="309"/>
      <c r="H17" s="309"/>
    </row>
    <row r="18" spans="1:10" x14ac:dyDescent="0.25">
      <c r="A18" t="s">
        <v>264</v>
      </c>
      <c r="B18" s="149" t="s">
        <v>265</v>
      </c>
      <c r="C18" s="150" t="s">
        <v>266</v>
      </c>
      <c r="F18" s="150"/>
      <c r="G18" s="150"/>
      <c r="J18" s="150"/>
    </row>
    <row r="19" spans="1:10" x14ac:dyDescent="0.25">
      <c r="A19" s="153" t="s">
        <v>267</v>
      </c>
      <c r="B19" s="165" t="s">
        <v>268</v>
      </c>
      <c r="C19" s="166" t="s">
        <v>198</v>
      </c>
      <c r="F19" s="150"/>
      <c r="G19" s="150"/>
      <c r="J19" s="150"/>
    </row>
    <row r="20" spans="1:10" x14ac:dyDescent="0.25">
      <c r="A20" s="153" t="s">
        <v>269</v>
      </c>
      <c r="B20" s="165" t="s">
        <v>270</v>
      </c>
      <c r="C20" s="166" t="s">
        <v>260</v>
      </c>
      <c r="F20" s="150"/>
      <c r="G20" s="150"/>
      <c r="J20" s="150"/>
    </row>
    <row r="21" spans="1:10" x14ac:dyDescent="0.25">
      <c r="A21" s="153" t="s">
        <v>271</v>
      </c>
      <c r="B21" s="165" t="s">
        <v>272</v>
      </c>
      <c r="F21" s="150"/>
      <c r="G21" s="150"/>
      <c r="J21" s="150"/>
    </row>
    <row r="22" spans="1:10" x14ac:dyDescent="0.25">
      <c r="A22" s="153" t="s">
        <v>273</v>
      </c>
      <c r="B22" s="165" t="s">
        <v>274</v>
      </c>
      <c r="F22" s="150"/>
      <c r="G22" s="150"/>
      <c r="J22" s="150"/>
    </row>
    <row r="23" spans="1:10" x14ac:dyDescent="0.25">
      <c r="A23" s="153" t="s">
        <v>275</v>
      </c>
      <c r="B23" s="165" t="s">
        <v>276</v>
      </c>
      <c r="F23" s="150"/>
      <c r="G23" s="150"/>
      <c r="J23" s="150"/>
    </row>
    <row r="24" spans="1:10" x14ac:dyDescent="0.25">
      <c r="A24" s="153" t="s">
        <v>277</v>
      </c>
      <c r="B24" s="165" t="s">
        <v>278</v>
      </c>
      <c r="F24" s="150"/>
      <c r="G24" s="150"/>
      <c r="J24" s="150"/>
    </row>
    <row r="25" spans="1:10" x14ac:dyDescent="0.25">
      <c r="B25" s="165" t="s">
        <v>279</v>
      </c>
      <c r="F25" s="150"/>
      <c r="G25" s="150"/>
      <c r="J25" s="150"/>
    </row>
    <row r="26" spans="1:10" x14ac:dyDescent="0.25">
      <c r="A26" s="167"/>
      <c r="B26" s="149"/>
      <c r="C26" s="149"/>
      <c r="F26" s="150"/>
      <c r="G26" s="150"/>
      <c r="J26" s="150"/>
    </row>
    <row r="27" spans="1:10" x14ac:dyDescent="0.25">
      <c r="A27" s="155" t="s">
        <v>280</v>
      </c>
      <c r="B27" s="149" t="s">
        <v>281</v>
      </c>
      <c r="C27" s="149" t="s">
        <v>282</v>
      </c>
      <c r="D27" s="149" t="s">
        <v>283</v>
      </c>
      <c r="E27" t="s">
        <v>284</v>
      </c>
      <c r="F27" s="150"/>
      <c r="G27" s="150"/>
      <c r="J27" s="150"/>
    </row>
    <row r="28" spans="1:10" x14ac:dyDescent="0.25">
      <c r="A28" s="153" t="s">
        <v>285</v>
      </c>
      <c r="B28" s="165" t="s">
        <v>286</v>
      </c>
      <c r="C28" s="165" t="s">
        <v>286</v>
      </c>
      <c r="D28" s="153" t="s">
        <v>287</v>
      </c>
      <c r="E28" s="153" t="s">
        <v>288</v>
      </c>
      <c r="F28" s="150"/>
      <c r="G28" s="150"/>
      <c r="J28" s="150"/>
    </row>
    <row r="29" spans="1:10" x14ac:dyDescent="0.25">
      <c r="A29" s="153" t="s">
        <v>289</v>
      </c>
      <c r="B29" s="165" t="s">
        <v>290</v>
      </c>
      <c r="C29" s="165" t="s">
        <v>290</v>
      </c>
      <c r="E29" s="153" t="s">
        <v>291</v>
      </c>
      <c r="F29" s="150"/>
      <c r="G29" s="150"/>
      <c r="J29" s="150"/>
    </row>
    <row r="30" spans="1:10" x14ac:dyDescent="0.25">
      <c r="A30" s="153" t="s">
        <v>292</v>
      </c>
      <c r="B30" s="165" t="s">
        <v>293</v>
      </c>
      <c r="C30" s="165" t="s">
        <v>293</v>
      </c>
      <c r="F30" s="150"/>
      <c r="G30" s="150"/>
      <c r="J30" s="150"/>
    </row>
    <row r="31" spans="1:10" x14ac:dyDescent="0.25">
      <c r="A31" s="168" t="s">
        <v>294</v>
      </c>
      <c r="B31" s="165" t="s">
        <v>295</v>
      </c>
      <c r="C31" s="165" t="s">
        <v>295</v>
      </c>
      <c r="F31" s="150"/>
      <c r="G31" s="150"/>
      <c r="J31" s="150"/>
    </row>
    <row r="32" spans="1:10" x14ac:dyDescent="0.25">
      <c r="A32" s="168" t="s">
        <v>296</v>
      </c>
      <c r="B32" s="165" t="s">
        <v>297</v>
      </c>
      <c r="C32" s="165" t="s">
        <v>297</v>
      </c>
      <c r="F32" s="150"/>
      <c r="G32" s="150"/>
      <c r="J32" s="150"/>
    </row>
    <row r="33" spans="1:10" x14ac:dyDescent="0.25">
      <c r="A33" s="168" t="s">
        <v>298</v>
      </c>
      <c r="B33" s="165" t="s">
        <v>299</v>
      </c>
      <c r="C33" s="165" t="s">
        <v>300</v>
      </c>
      <c r="F33" s="150"/>
      <c r="G33" s="150"/>
      <c r="J33" s="150"/>
    </row>
    <row r="34" spans="1:10" x14ac:dyDescent="0.25">
      <c r="A34" s="168" t="s">
        <v>301</v>
      </c>
      <c r="B34" s="165" t="s">
        <v>302</v>
      </c>
      <c r="C34" s="165" t="s">
        <v>302</v>
      </c>
      <c r="F34" s="150"/>
      <c r="G34" s="150"/>
      <c r="J34" s="150"/>
    </row>
    <row r="35" spans="1:10" x14ac:dyDescent="0.25">
      <c r="A35" s="168" t="s">
        <v>303</v>
      </c>
      <c r="B35" s="165" t="s">
        <v>304</v>
      </c>
      <c r="C35" s="165" t="s">
        <v>304</v>
      </c>
      <c r="F35" s="150"/>
      <c r="G35" s="150"/>
      <c r="J35" s="150"/>
    </row>
    <row r="36" spans="1:10" x14ac:dyDescent="0.25">
      <c r="A36">
        <v>14</v>
      </c>
      <c r="B36" s="165" t="s">
        <v>305</v>
      </c>
      <c r="C36" s="165" t="s">
        <v>305</v>
      </c>
      <c r="F36" s="150"/>
      <c r="G36" s="150"/>
      <c r="J36" s="150"/>
    </row>
    <row r="37" spans="1:10" x14ac:dyDescent="0.25">
      <c r="B37" s="165" t="s">
        <v>306</v>
      </c>
      <c r="C37" s="165" t="s">
        <v>306</v>
      </c>
      <c r="F37" s="150"/>
      <c r="G37" s="150"/>
      <c r="J37" s="150"/>
    </row>
    <row r="38" spans="1:10" x14ac:dyDescent="0.25">
      <c r="A38" t="s">
        <v>307</v>
      </c>
    </row>
  </sheetData>
  <mergeCells count="1">
    <mergeCell ref="A17:H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9306E-55AE-4DC5-B7ED-7A0812ECEC35}">
  <dimension ref="A1:G20"/>
  <sheetViews>
    <sheetView workbookViewId="0">
      <selection activeCell="E19" sqref="E19"/>
    </sheetView>
  </sheetViews>
  <sheetFormatPr defaultRowHeight="15" x14ac:dyDescent="0.25"/>
  <cols>
    <col min="1" max="1" width="29.140625" customWidth="1"/>
    <col min="2" max="2" width="18.5703125" style="133" customWidth="1"/>
    <col min="3" max="3" width="19.28515625" style="15" customWidth="1"/>
    <col min="4" max="4" width="19.28515625" style="134" customWidth="1"/>
    <col min="5" max="5" width="13.5703125" style="15" customWidth="1"/>
    <col min="6" max="6" width="17.7109375" style="133" customWidth="1"/>
    <col min="7" max="7" width="25" style="15" customWidth="1"/>
    <col min="8" max="8" width="37" bestFit="1" customWidth="1"/>
  </cols>
  <sheetData>
    <row r="1" spans="1:7" ht="30" x14ac:dyDescent="0.25">
      <c r="B1" s="129" t="s">
        <v>308</v>
      </c>
      <c r="C1" s="130" t="s">
        <v>309</v>
      </c>
      <c r="D1" s="131" t="s">
        <v>310</v>
      </c>
      <c r="E1" s="132" t="s">
        <v>311</v>
      </c>
      <c r="F1" s="129" t="s">
        <v>312</v>
      </c>
      <c r="G1" s="132" t="s">
        <v>313</v>
      </c>
    </row>
    <row r="2" spans="1:7" x14ac:dyDescent="0.25">
      <c r="A2" t="s">
        <v>314</v>
      </c>
      <c r="B2" s="133">
        <v>84.36</v>
      </c>
      <c r="C2" s="15">
        <v>23</v>
      </c>
      <c r="D2" s="134">
        <v>45169</v>
      </c>
      <c r="E2" s="135">
        <f t="shared" ref="E2:E10" si="0">C2*B2</f>
        <v>1940.28</v>
      </c>
      <c r="F2" s="136">
        <v>100</v>
      </c>
      <c r="G2" s="137">
        <f>F2*B2</f>
        <v>8436</v>
      </c>
    </row>
    <row r="3" spans="1:7" x14ac:dyDescent="0.25">
      <c r="A3" t="s">
        <v>315</v>
      </c>
      <c r="B3" s="133">
        <f>1896.84+355.65</f>
        <v>2252.4899999999998</v>
      </c>
      <c r="C3" s="138">
        <v>5</v>
      </c>
      <c r="D3" s="134">
        <v>45169</v>
      </c>
      <c r="E3" s="135">
        <f t="shared" si="0"/>
        <v>11262.449999999999</v>
      </c>
      <c r="F3" s="136">
        <v>5</v>
      </c>
      <c r="G3" s="137">
        <f t="shared" ref="G3:G10" si="1">F3*B3</f>
        <v>11262.449999999999</v>
      </c>
    </row>
    <row r="4" spans="1:7" x14ac:dyDescent="0.25">
      <c r="A4" t="s">
        <v>316</v>
      </c>
      <c r="B4" s="133">
        <f>1896.84+355.65</f>
        <v>2252.4899999999998</v>
      </c>
      <c r="C4" s="138">
        <v>2</v>
      </c>
      <c r="D4" s="134">
        <v>45169</v>
      </c>
      <c r="E4" s="135">
        <f t="shared" si="0"/>
        <v>4504.9799999999996</v>
      </c>
      <c r="F4" s="136">
        <v>4</v>
      </c>
      <c r="G4" s="137">
        <f t="shared" si="1"/>
        <v>9009.9599999999991</v>
      </c>
    </row>
    <row r="5" spans="1:7" x14ac:dyDescent="0.25">
      <c r="A5" t="s">
        <v>317</v>
      </c>
      <c r="B5" s="133">
        <v>1896.84</v>
      </c>
      <c r="C5" s="15">
        <v>13</v>
      </c>
      <c r="D5" s="134">
        <v>45169</v>
      </c>
      <c r="E5" s="135">
        <f t="shared" si="0"/>
        <v>24658.92</v>
      </c>
      <c r="F5" s="136">
        <v>11</v>
      </c>
      <c r="G5" s="137">
        <f t="shared" si="1"/>
        <v>20865.239999999998</v>
      </c>
    </row>
    <row r="6" spans="1:7" x14ac:dyDescent="0.25">
      <c r="A6" t="s">
        <v>318</v>
      </c>
      <c r="B6" s="133">
        <v>800</v>
      </c>
      <c r="C6" s="15">
        <v>7</v>
      </c>
      <c r="D6" s="134">
        <v>44804</v>
      </c>
      <c r="E6" s="135">
        <f t="shared" si="0"/>
        <v>5600</v>
      </c>
      <c r="F6" s="136">
        <v>20</v>
      </c>
      <c r="G6" s="137">
        <f t="shared" si="1"/>
        <v>16000</v>
      </c>
    </row>
    <row r="7" spans="1:7" x14ac:dyDescent="0.25">
      <c r="A7" t="s">
        <v>319</v>
      </c>
      <c r="B7" s="133">
        <v>668.95</v>
      </c>
      <c r="C7" s="15">
        <v>5</v>
      </c>
      <c r="D7" s="134" t="s">
        <v>214</v>
      </c>
      <c r="E7" s="135">
        <f t="shared" si="0"/>
        <v>3344.75</v>
      </c>
      <c r="F7" s="136">
        <v>10</v>
      </c>
      <c r="G7" s="141">
        <f t="shared" si="1"/>
        <v>6689.5</v>
      </c>
    </row>
    <row r="8" spans="1:7" x14ac:dyDescent="0.25">
      <c r="A8" t="s">
        <v>320</v>
      </c>
      <c r="B8" s="133">
        <v>80</v>
      </c>
      <c r="C8" s="15">
        <v>5</v>
      </c>
      <c r="D8" s="140" t="s">
        <v>321</v>
      </c>
      <c r="E8" s="135">
        <f t="shared" si="0"/>
        <v>400</v>
      </c>
      <c r="F8" s="136">
        <v>10</v>
      </c>
      <c r="G8" s="141">
        <f t="shared" si="1"/>
        <v>800</v>
      </c>
    </row>
    <row r="9" spans="1:7" x14ac:dyDescent="0.25">
      <c r="A9" t="s">
        <v>322</v>
      </c>
      <c r="B9" s="133">
        <v>5280</v>
      </c>
      <c r="C9" s="15">
        <v>1</v>
      </c>
      <c r="E9" s="135">
        <f t="shared" si="0"/>
        <v>5280</v>
      </c>
      <c r="F9" s="136">
        <v>1</v>
      </c>
      <c r="G9" s="137">
        <f t="shared" si="1"/>
        <v>5280</v>
      </c>
    </row>
    <row r="10" spans="1:7" x14ac:dyDescent="0.25">
      <c r="A10" t="s">
        <v>323</v>
      </c>
      <c r="B10" s="133">
        <v>5784.66</v>
      </c>
      <c r="C10" s="15">
        <v>1</v>
      </c>
      <c r="E10" s="135">
        <f t="shared" si="0"/>
        <v>5784.66</v>
      </c>
      <c r="F10" s="136">
        <v>1</v>
      </c>
      <c r="G10" s="139">
        <f t="shared" si="1"/>
        <v>5784.66</v>
      </c>
    </row>
    <row r="11" spans="1:7" x14ac:dyDescent="0.25">
      <c r="A11" t="s">
        <v>324</v>
      </c>
      <c r="G11" s="139">
        <f>SUM(G2:G10)</f>
        <v>84127.81</v>
      </c>
    </row>
    <row r="12" spans="1:7" x14ac:dyDescent="0.25">
      <c r="A12" s="142" t="s">
        <v>325</v>
      </c>
      <c r="B12" s="133">
        <v>70200</v>
      </c>
      <c r="C12" s="310" t="s">
        <v>326</v>
      </c>
      <c r="D12" s="310"/>
      <c r="E12" s="310"/>
      <c r="F12" s="310"/>
      <c r="G12" s="310"/>
    </row>
    <row r="16" spans="1:7" x14ac:dyDescent="0.25">
      <c r="B16" s="136"/>
    </row>
    <row r="17" spans="2:2" x14ac:dyDescent="0.25">
      <c r="B17" s="136"/>
    </row>
    <row r="18" spans="2:2" x14ac:dyDescent="0.25">
      <c r="B18" s="136"/>
    </row>
    <row r="19" spans="2:2" x14ac:dyDescent="0.25">
      <c r="B19" s="136"/>
    </row>
    <row r="20" spans="2:2" x14ac:dyDescent="0.25">
      <c r="B20" s="136"/>
    </row>
  </sheetData>
  <mergeCells count="1">
    <mergeCell ref="C12:G12"/>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48D4ABCBD6AA4CA343C6CE57C24690" ma:contentTypeVersion="29" ma:contentTypeDescription="Create a new document." ma:contentTypeScope="" ma:versionID="141883f8e1178554926f7b85d5e5cd24">
  <xsd:schema xmlns:xsd="http://www.w3.org/2001/XMLSchema" xmlns:xs="http://www.w3.org/2001/XMLSchema" xmlns:p="http://schemas.microsoft.com/office/2006/metadata/properties" xmlns:ns1="http://schemas.microsoft.com/sharepoint/v3" xmlns:ns2="4d909b68-4d45-4906-ba2b-c2d030da6ab6" xmlns:ns3="54fbc30f-95dc-44dd-b098-5b77f5028df9" targetNamespace="http://schemas.microsoft.com/office/2006/metadata/properties" ma:root="true" ma:fieldsID="a17b1cee43794126690e923dff57e64d" ns1:_="" ns2:_="" ns3:_="">
    <xsd:import namespace="http://schemas.microsoft.com/sharepoint/v3"/>
    <xsd:import namespace="4d909b68-4d45-4906-ba2b-c2d030da6ab6"/>
    <xsd:import namespace="54fbc30f-95dc-44dd-b098-5b77f5028df9"/>
    <xsd:element name="properties">
      <xsd:complexType>
        <xsd:sequence>
          <xsd:element name="documentManagement">
            <xsd:complexType>
              <xsd:all>
                <xsd:element ref="ns2:Proposal_x0020_Type" minOccurs="0"/>
                <xsd:element ref="ns2:Session_x0020_Year" minOccurs="0"/>
                <xsd:element ref="ns2:Divison" minOccurs="0"/>
                <xsd:element ref="ns2:Division_x0020_Lead_x0020__x002f__x0020_Contact" minOccurs="0"/>
                <xsd:element ref="ns2:Item_x0020_Status" minOccurs="0"/>
                <xsd:element ref="ns2:Concept_x0020_Paper_x0020_Status" minOccurs="0"/>
                <xsd:element ref="ns2:Request_x0020_Legislation_x0020_Proposal_x0020_Status" minOccurs="0"/>
                <xsd:element ref="ns2:Decision_x0020_Package_x0020_Status" minOccurs="0"/>
                <xsd:element ref="ns2:Notes0" minOccurs="0"/>
                <xsd:element ref="ns2:Category" minOccurs="0"/>
                <xsd:element ref="ns2:Document_x0020_Type" minOccurs="0"/>
                <xsd:element ref="ns2:IT_x0020_Impact_x003f_" minOccurs="0"/>
                <xsd:element ref="ns2:Reviewed_x0020_By_x003a_" minOccurs="0"/>
                <xsd:element ref="ns2:Proposal_x0020_Folder" minOccurs="0"/>
                <xsd:element ref="ns2:MediaServiceMetadata" minOccurs="0"/>
                <xsd:element ref="ns2:MediaServiceFastMetadata" minOccurs="0"/>
                <xsd:element ref="ns3:_dlc_DocId" minOccurs="0"/>
                <xsd:element ref="ns3:_dlc_DocIdUrl" minOccurs="0"/>
                <xsd:element ref="ns3:_dlc_DocIdPersistId" minOccurs="0"/>
                <xsd:element ref="ns2:Amount_x0020_Requested" minOccurs="0"/>
                <xsd:element ref="ns2:_x0032_023_x0020_Supplemental_x0020_Amount" minOccurs="0"/>
                <xsd:element ref="ns3:SharedWithUsers" minOccurs="0"/>
                <xsd:element ref="ns3:SharedWithDetails" minOccurs="0"/>
                <xsd:element ref="ns2:Division" minOccurs="0"/>
                <xsd:element ref="ns2:BudgetTyp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3" nillable="true" ma:displayName="Unified Compliance Policy Properties" ma:hidden="true" ma:internalName="_ip_UnifiedCompliancePolicyProperties">
      <xsd:simpleType>
        <xsd:restriction base="dms:Note"/>
      </xsd:simpleType>
    </xsd:element>
    <xsd:element name="_ip_UnifiedCompliancePolicyUIAction" ma:index="3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909b68-4d45-4906-ba2b-c2d030da6ab6" elementFormDefault="qualified">
    <xsd:import namespace="http://schemas.microsoft.com/office/2006/documentManagement/types"/>
    <xsd:import namespace="http://schemas.microsoft.com/office/infopath/2007/PartnerControls"/>
    <xsd:element name="Proposal_x0020_Type" ma:index="2" nillable="true" ma:displayName="Proposal Type" ma:description="Select all that apply&#10;If any fiscal impact, also select budget" ma:internalName="Proposal_x0020_Type" ma:readOnly="false">
      <xsd:complexType>
        <xsd:complexContent>
          <xsd:extension base="dms:MultiChoice">
            <xsd:sequence>
              <xsd:element name="Value" maxOccurs="unbounded" minOccurs="0" nillable="true">
                <xsd:simpleType>
                  <xsd:restriction base="dms:Choice">
                    <xsd:enumeration value="Budget"/>
                    <xsd:enumeration value="Legislative"/>
                  </xsd:restriction>
                </xsd:simpleType>
              </xsd:element>
            </xsd:sequence>
          </xsd:extension>
        </xsd:complexContent>
      </xsd:complexType>
    </xsd:element>
    <xsd:element name="Session_x0020_Year" ma:index="3" nillable="true" ma:displayName="Session Year" ma:default="2022" ma:format="Dropdown" ma:internalName="Session_x0020_Year" ma:readOnly="false">
      <xsd:simpleType>
        <xsd:restriction base="dms:Choice">
          <xsd:enumeration value="2021"/>
          <xsd:enumeration value="2022"/>
          <xsd:enumeration value="2023"/>
          <xsd:enumeration value="2024"/>
        </xsd:restriction>
      </xsd:simpleType>
    </xsd:element>
    <xsd:element name="Divison" ma:index="4" nillable="true" ma:displayName="Executive Office " ma:format="Dropdown" ma:internalName="Divison">
      <xsd:simpleType>
        <xsd:restriction base="dms:Choice">
          <xsd:enumeration value="Chief of Staff"/>
          <xsd:enumeration value="Executive Office of Resiliency and Health Security"/>
          <xsd:enumeration value="Office of Health &amp; Science"/>
          <xsd:enumeration value="Officee of Innovation &amp; Technology"/>
          <xsd:enumeration value="Office of Policy, Planning &amp; Evaluation"/>
          <xsd:enumeration value="Office of Prevention, Safety &amp; Health"/>
          <xsd:enumeration value="Office of Public Affairs &amp; Equity"/>
        </xsd:restriction>
      </xsd:simpleType>
    </xsd:element>
    <xsd:element name="Division_x0020_Lead_x0020__x002f__x0020_Contact" ma:index="5" nillable="true" ma:displayName="Division Lead / Contact" ma:description="Contact person for this proposal" ma:list="UserInfo" ma:SharePointGroup="0" ma:internalName="Division_x0020_Lead_x0020__x002f__x0020_Contact"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tem_x0020_Status" ma:index="6" nillable="true" ma:displayName="Item Status" ma:default="Active" ma:description="Proposal Status" ma:format="Dropdown" ma:internalName="Item_x0020_Status" ma:readOnly="false">
      <xsd:simpleType>
        <xsd:restriction base="dms:Choice">
          <xsd:enumeration value="Active"/>
          <xsd:enumeration value="Inactive"/>
          <xsd:enumeration value="Next Biennium"/>
          <xsd:enumeration value="Passed Legislature"/>
        </xsd:restriction>
      </xsd:simpleType>
    </xsd:element>
    <xsd:element name="Concept_x0020_Paper_x0020_Status" ma:index="7" nillable="true" ma:displayName="Concept Paper Status" ma:format="Dropdown" ma:internalName="Concept_x0020_Paper_x0020_Status" ma:readOnly="false">
      <xsd:simpleType>
        <xsd:restriction base="dms:Choice">
          <xsd:enumeration value="Agency Received"/>
          <xsd:enumeration value="Approved"/>
          <xsd:enumeration value="Conditionally Approved"/>
        </xsd:restriction>
      </xsd:simpleType>
    </xsd:element>
    <xsd:element name="Request_x0020_Legislation_x0020_Proposal_x0020_Status" ma:index="8" nillable="true" ma:displayName="Request Legislation Proposal Status" ma:description="Status of the Agency Request Legislation Proposal" ma:format="Dropdown" ma:internalName="Request_x0020_Legislation_x0020_Proposal_x0020_Status" ma:readOnly="false">
      <xsd:simpleType>
        <xsd:restriction base="dms:Choice">
          <xsd:enumeration value="Agency Review"/>
          <xsd:enumeration value="Division Revisions Requested"/>
          <xsd:enumeration value="Agency Final Review"/>
          <xsd:enumeration value="Secretary Final Review"/>
          <xsd:enumeration value="Agency Approved"/>
          <xsd:enumeration value="Submitted (Gov/OFM)"/>
        </xsd:restriction>
      </xsd:simpleType>
    </xsd:element>
    <xsd:element name="Decision_x0020_Package_x0020_Status" ma:index="9" nillable="true" ma:displayName="Decision Package Status" ma:format="Dropdown" ma:internalName="Decision_x0020_Package_x0020_Status" ma:readOnly="false">
      <xsd:simpleType>
        <xsd:restriction base="dms:Choice">
          <xsd:enumeration value="Agency Review"/>
          <xsd:enumeration value="Division Revisions Requested"/>
          <xsd:enumeration value="Agency Final Review"/>
          <xsd:enumeration value="Secretary Final Review"/>
          <xsd:enumeration value="Agency Approved"/>
          <xsd:enumeration value="Submitted (Gov/OFM)"/>
        </xsd:restriction>
      </xsd:simpleType>
    </xsd:element>
    <xsd:element name="Notes0" ma:index="10" nillable="true" ma:displayName="Notes" ma:internalName="Notes0" ma:readOnly="false">
      <xsd:simpleType>
        <xsd:restriction base="dms:Note"/>
      </xsd:simpleType>
    </xsd:element>
    <xsd:element name="Category" ma:index="11" nillable="true" ma:displayName="Category" ma:format="Dropdown" ma:internalName="Category" ma:readOnly="false">
      <xsd:simpleType>
        <xsd:restriction base="dms:Choice">
          <xsd:enumeration value="Foundational Public Health Services"/>
          <xsd:enumeration value="General Fund State"/>
          <xsd:enumeration value="Legislation Only"/>
          <xsd:enumeration value="Non General Fund State"/>
        </xsd:restriction>
      </xsd:simpleType>
    </xsd:element>
    <xsd:element name="Document_x0020_Type" ma:index="12" nillable="true" ma:displayName="Document Type" ma:format="Dropdown" ma:internalName="Document_x0020_Type" ma:readOnly="false">
      <xsd:simpleType>
        <xsd:restriction base="dms:Choice">
          <xsd:enumeration value="Concept Paper"/>
          <xsd:enumeration value="Agency Request Legislation Proposal"/>
          <xsd:enumeration value="Decision Package"/>
        </xsd:restriction>
      </xsd:simpleType>
    </xsd:element>
    <xsd:element name="IT_x0020_Impact_x003f_" ma:index="13" nillable="true" ma:displayName="IT Impact?" ma:format="Dropdown" ma:internalName="IT_x0020_Impact_x003f_" ma:readOnly="false">
      <xsd:simpleType>
        <xsd:restriction base="dms:Choice">
          <xsd:enumeration value="Yes"/>
          <xsd:enumeration value="No"/>
        </xsd:restriction>
      </xsd:simpleType>
    </xsd:element>
    <xsd:element name="Reviewed_x0020_By_x003a_" ma:index="14" nillable="true" ma:displayName="Reviewed By:" ma:internalName="Reviewed_x0020_By_x003a_" ma:readOnly="false">
      <xsd:complexType>
        <xsd:complexContent>
          <xsd:extension base="dms:MultiChoiceFillIn">
            <xsd:sequence>
              <xsd:element name="Value" maxOccurs="unbounded" minOccurs="0" nillable="true">
                <xsd:simpleType>
                  <xsd:union memberTypes="dms:Text">
                    <xsd:simpleType>
                      <xsd:restriction base="dms:Choice">
                        <xsd:enumeration value="Alisa Weld"/>
                        <xsd:enumeration value="Central Budget Analyst"/>
                        <xsd:enumeration value="Kelly Cooper"/>
                        <xsd:enumeration value="Kristin Peterson"/>
                        <xsd:enumeration value="Mike Copeland"/>
                        <xsd:enumeration value="Ryan Black"/>
                      </xsd:restriction>
                    </xsd:simpleType>
                  </xsd:union>
                </xsd:simpleType>
              </xsd:element>
            </xsd:sequence>
          </xsd:extension>
        </xsd:complexContent>
      </xsd:complexType>
    </xsd:element>
    <xsd:element name="Proposal_x0020_Folder" ma:index="15" nillable="true" ma:displayName="Proposal Folder" ma:default="No" ma:format="Dropdown" ma:internalName="Proposal_x0020_Folder" ma:readOnly="false">
      <xsd:simpleType>
        <xsd:restriction base="dms:Choice">
          <xsd:enumeration value="Yes"/>
          <xsd:enumeration value="No"/>
        </xsd:restrictio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Amount_x0020_Requested" ma:index="27" nillable="true" ma:displayName="2023-25 Biennium Amount" ma:format="$123,456.00 (United States)" ma:LCID="1033" ma:internalName="Amount_x0020_Requested">
      <xsd:simpleType>
        <xsd:restriction base="dms:Currency"/>
      </xsd:simpleType>
    </xsd:element>
    <xsd:element name="_x0032_023_x0020_Supplemental_x0020_Amount" ma:index="28" nillable="true" ma:displayName="2023 Supplemental Amount" ma:LCID="1033" ma:internalName="_x0032_023_x0020_Supplemental_x0020_Amount">
      <xsd:simpleType>
        <xsd:restriction base="dms:Currency"/>
      </xsd:simpleType>
    </xsd:element>
    <xsd:element name="Division" ma:index="31" nillable="true" ma:displayName="Division/Center " ma:format="Dropdown" ma:internalName="Division">
      <xsd:simpleType>
        <xsd:restriction base="dms:Choice">
          <xsd:enumeration value="Disease Control and Health Statistics"/>
          <xsd:enumeration value="Environmental Public Health"/>
          <xsd:enumeration value="Health System Quality Assurance"/>
          <xsd:enumeration value="Prevention and Community"/>
          <xsd:enumeration value="Center for Public Affairs"/>
          <xsd:enumeration value="Emergency Preparedness and Response"/>
          <xsd:enumeration value="Informatics"/>
          <xsd:enumeration value="Office of Financial Services"/>
          <xsd:enumeration value="Systems Transformation- FPHS"/>
        </xsd:restriction>
      </xsd:simpleType>
    </xsd:element>
    <xsd:element name="BudgetType" ma:index="32" nillable="true" ma:displayName="Budget Type " ma:format="Dropdown" ma:internalName="BudgetType">
      <xsd:simpleType>
        <xsd:restriction base="dms:Choice">
          <xsd:enumeration value="Operating"/>
          <xsd:enumeration value="Capital"/>
        </xsd:restriction>
      </xsd:simpleType>
    </xsd:element>
  </xsd:schema>
  <xsd:schema xmlns:xsd="http://www.w3.org/2001/XMLSchema" xmlns:xs="http://www.w3.org/2001/XMLSchema" xmlns:dms="http://schemas.microsoft.com/office/2006/documentManagement/types" xmlns:pc="http://schemas.microsoft.com/office/infopath/2007/PartnerControls" targetNamespace="54fbc30f-95dc-44dd-b098-5b77f5028df9" elementFormDefault="qualified">
    <xsd:import namespace="http://schemas.microsoft.com/office/2006/documentManagement/types"/>
    <xsd:import namespace="http://schemas.microsoft.com/office/infopath/2007/PartnerControls"/>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 xmlns="54fbc30f-95dc-44dd-b098-5b77f5028df9">47YJF5HEJFZ2-1315895288-2189</_dlc_DocId>
    <_dlc_DocIdUrl xmlns="54fbc30f-95dc-44dd-b098-5b77f5028df9">
      <Url>https://stateofwa.sharepoint.com/sites/DOH-hts/MandO/covid19/_layouts/15/DocIdRedir.aspx?ID=47YJF5HEJFZ2-1315895288-2189</Url>
      <Description>47YJF5HEJFZ2-1315895288-2189</Description>
    </_dlc_DocIdUrl>
    <Divison xmlns="4d909b68-4d45-4906-ba2b-c2d030da6ab6">Officee of Innovation &amp; Technology</Divison>
    <Item_x0020_Status xmlns="4d909b68-4d45-4906-ba2b-c2d030da6ab6">Active</Item_x0020_Status>
    <Decision_x0020_Package_x0020_Status xmlns="4d909b68-4d45-4906-ba2b-c2d030da6ab6" xsi:nil="true"/>
    <Request_x0020_Legislation_x0020_Proposal_x0020_Status xmlns="4d909b68-4d45-4906-ba2b-c2d030da6ab6" xsi:nil="true"/>
    <Session_x0020_Year xmlns="4d909b68-4d45-4906-ba2b-c2d030da6ab6">2023</Session_x0020_Year>
    <Division_x0020_Lead_x0020__x002f__x0020_Contact xmlns="4d909b68-4d45-4906-ba2b-c2d030da6ab6">
      <UserInfo>
        <DisplayName>Blancas, Arnel A (DOH)</DisplayName>
        <AccountId>62</AccountId>
        <AccountType/>
      </UserInfo>
    </Division_x0020_Lead_x0020__x002f__x0020_Contact>
    <BudgetType xmlns="4d909b68-4d45-4906-ba2b-c2d030da6ab6" xsi:nil="true"/>
    <Document_x0020_Type xmlns="4d909b68-4d45-4906-ba2b-c2d030da6ab6">Decision Package</Document_x0020_Type>
    <_x0032_023_x0020_Supplemental_x0020_Amount xmlns="4d909b68-4d45-4906-ba2b-c2d030da6ab6" xsi:nil="true"/>
    <Division xmlns="4d909b68-4d45-4906-ba2b-c2d030da6ab6" xsi:nil="true"/>
    <Notes0 xmlns="4d909b68-4d45-4906-ba2b-c2d030da6ab6" xsi:nil="true"/>
    <IT_x0020_Impact_x003f_ xmlns="4d909b68-4d45-4906-ba2b-c2d030da6ab6">No</IT_x0020_Impact_x003f_>
    <Proposal_x0020_Type xmlns="4d909b68-4d45-4906-ba2b-c2d030da6ab6">
      <Value>Budget</Value>
    </Proposal_x0020_Type>
    <Reviewed_x0020_By_x003a_ xmlns="4d909b68-4d45-4906-ba2b-c2d030da6ab6" xsi:nil="true"/>
    <Proposal_x0020_Folder xmlns="4d909b68-4d45-4906-ba2b-c2d030da6ab6">No</Proposal_x0020_Folder>
    <Concept_x0020_Paper_x0020_Status xmlns="4d909b68-4d45-4906-ba2b-c2d030da6ab6">Agency Received</Concept_x0020_Paper_x0020_Status>
    <Amount_x0020_Requested xmlns="4d909b68-4d45-4906-ba2b-c2d030da6ab6">54835000</Amount_x0020_Requested>
    <Category xmlns="4d909b68-4d45-4906-ba2b-c2d030da6ab6">General Fund State</Category>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3C38CD-9B7A-4F83-A89F-5C83E936F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d909b68-4d45-4906-ba2b-c2d030da6ab6"/>
    <ds:schemaRef ds:uri="54fbc30f-95dc-44dd-b098-5b77f5028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BAB124-A901-436B-A4EA-7A7742A43FF4}">
  <ds:schemaRefs>
    <ds:schemaRef ds:uri="http://schemas.microsoft.com/sharepoint/events"/>
  </ds:schemaRefs>
</ds:datastoreItem>
</file>

<file path=customXml/itemProps3.xml><?xml version="1.0" encoding="utf-8"?>
<ds:datastoreItem xmlns:ds="http://schemas.openxmlformats.org/officeDocument/2006/customXml" ds:itemID="{2B31D8A2-681A-488B-9BD4-763C8761AC8E}">
  <ds:schemaRef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 ds:uri="b5996629-cd3c-478b-9e9b-1bfc4ed9f200"/>
    <ds:schemaRef ds:uri="5fb6dc6f-2756-4d1d-9caf-38b5d6131465"/>
    <ds:schemaRef ds:uri="http://schemas.microsoft.com/sharepoint/v3"/>
    <ds:schemaRef ds:uri="http://schemas.microsoft.com/office/2006/metadata/properties"/>
    <ds:schemaRef ds:uri="54fbc30f-95dc-44dd-b098-5b77f5028df9"/>
    <ds:schemaRef ds:uri="4d909b68-4d45-4906-ba2b-c2d030da6ab6"/>
  </ds:schemaRefs>
</ds:datastoreItem>
</file>

<file path=customXml/itemProps4.xml><?xml version="1.0" encoding="utf-8"?>
<ds:datastoreItem xmlns:ds="http://schemas.openxmlformats.org/officeDocument/2006/customXml" ds:itemID="{ACEB02F6-A333-4DE8-B37F-DC369E3CB0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OIT-HTS FTEs </vt:lpstr>
      <vt:lpstr>OIT-HTS SYSTEM COST</vt:lpstr>
      <vt:lpstr>Appendix A</vt:lpstr>
      <vt:lpstr>Appendix B</vt:lpstr>
    </vt:vector>
  </TitlesOfParts>
  <Manager/>
  <Company>Washington State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Johnston, Rachel N  (DOH)</dc:creator>
  <cp:keywords/>
  <dc:description/>
  <cp:lastModifiedBy>Rogers, Ryan W (DOH)</cp:lastModifiedBy>
  <cp:revision/>
  <dcterms:created xsi:type="dcterms:W3CDTF">2022-04-26T15:11:19Z</dcterms:created>
  <dcterms:modified xsi:type="dcterms:W3CDTF">2022-09-14T18:11:47Z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2022-04-26T15:11:20Z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2a2fb33b-aa17-4b59-84c9-f88c887a29ff</vt:lpwstr>
  </property>
  <property fmtid="{D5CDD505-2E9C-101B-9397-08002B2CF9AE}" pid="8" name="MSIP_Label_1520fa42-cf58-4c22-8b93-58cf1d3bd1cb_ContentBits">
    <vt:lpwstr>0</vt:lpwstr>
  </property>
  <property fmtid="{D5CDD505-2E9C-101B-9397-08002B2CF9AE}" pid="9" name="ContentTypeId">
    <vt:lpwstr>0x0101001F48D4ABCBD6AA4CA343C6CE57C24690</vt:lpwstr>
  </property>
  <property fmtid="{D5CDD505-2E9C-101B-9397-08002B2CF9AE}" pid="10" name="_dlc_DocIdItemGuid">
    <vt:lpwstr>f1e80412-e76b-4b82-9597-c481e955b8d8</vt:lpwstr>
  </property>
</Properties>
</file>