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://one.dshs.wa.lcl/FS/Fiscal/Budget/23-25/202325Attachments/"/>
    </mc:Choice>
  </mc:AlternateContent>
  <xr:revisionPtr revIDLastSave="0" documentId="13_ncr:1_{DC9438DE-41C6-4579-A34B-81EF815955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ost Estimates" sheetId="1" r:id="rId1"/>
    <sheet name="Cost Estimates - Revise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2" l="1"/>
  <c r="E31" i="2"/>
  <c r="E32" i="2" s="1"/>
  <c r="D32" i="2"/>
  <c r="D31" i="2"/>
  <c r="C31" i="2"/>
  <c r="C32" i="2"/>
  <c r="B32" i="2"/>
  <c r="B31" i="2"/>
  <c r="G8" i="2" l="1"/>
  <c r="G7" i="2"/>
  <c r="G6" i="2"/>
  <c r="G4" i="2"/>
  <c r="F22" i="2"/>
  <c r="F27" i="2" s="1"/>
  <c r="D22" i="2"/>
  <c r="D27" i="2" s="1"/>
  <c r="B22" i="2"/>
  <c r="B27" i="2" s="1"/>
  <c r="G25" i="2"/>
  <c r="G14" i="2"/>
  <c r="E23" i="2"/>
  <c r="C23" i="2"/>
  <c r="E22" i="2"/>
  <c r="C22" i="2"/>
  <c r="G22" i="2" s="1"/>
  <c r="C19" i="2"/>
  <c r="C18" i="2"/>
  <c r="C17" i="2"/>
  <c r="C16" i="2"/>
  <c r="E18" i="2"/>
  <c r="E17" i="2"/>
  <c r="E16" i="2"/>
  <c r="E19" i="2"/>
  <c r="F9" i="2"/>
  <c r="D9" i="2"/>
  <c r="B9" i="2"/>
  <c r="E9" i="2"/>
  <c r="C9" i="2"/>
  <c r="G19" i="2" l="1"/>
  <c r="G16" i="2"/>
  <c r="G17" i="2"/>
  <c r="G18" i="2"/>
  <c r="G23" i="2"/>
  <c r="C20" i="2"/>
  <c r="E20" i="2"/>
  <c r="E15" i="2" s="1"/>
  <c r="G9" i="2"/>
  <c r="I14" i="1"/>
  <c r="I13" i="1"/>
  <c r="G9" i="1"/>
  <c r="H5" i="1"/>
  <c r="H6" i="1"/>
  <c r="H7" i="1"/>
  <c r="H8" i="1"/>
  <c r="H4" i="1"/>
  <c r="F9" i="1"/>
  <c r="F13" i="1" s="1"/>
  <c r="D9" i="1"/>
  <c r="D13" i="1" s="1"/>
  <c r="G24" i="2" l="1"/>
  <c r="E27" i="2"/>
  <c r="C15" i="2"/>
  <c r="G20" i="2"/>
  <c r="C21" i="2"/>
  <c r="G21" i="2" s="1"/>
  <c r="H13" i="1"/>
  <c r="F14" i="1"/>
  <c r="F15" i="1" s="1"/>
  <c r="H9" i="1"/>
  <c r="C27" i="2" l="1"/>
  <c r="G27" i="2" s="1"/>
  <c r="G15" i="2"/>
  <c r="D14" i="1"/>
  <c r="D15" i="1" l="1"/>
  <c r="H15" i="1" s="1"/>
  <c r="H14" i="1"/>
</calcChain>
</file>

<file path=xl/sharedStrings.xml><?xml version="1.0" encoding="utf-8"?>
<sst xmlns="http://schemas.openxmlformats.org/spreadsheetml/2006/main" count="78" uniqueCount="48">
  <si>
    <t>Community Cogovernance Framework Cost Estimates</t>
  </si>
  <si>
    <t>FY 24</t>
  </si>
  <si>
    <t>FY25</t>
  </si>
  <si>
    <t>Biennial Total</t>
  </si>
  <si>
    <t>FTE</t>
  </si>
  <si>
    <t>Dollars</t>
  </si>
  <si>
    <t>3.5 CBO Staff</t>
  </si>
  <si>
    <t>+ overhead @ 15% </t>
  </si>
  <si>
    <t>Total</t>
  </si>
  <si>
    <t>FY24</t>
  </si>
  <si>
    <t xml:space="preserve"> Costs other than Staffing Biennial Total</t>
  </si>
  <si>
    <t>GF-State</t>
  </si>
  <si>
    <t>Federal</t>
  </si>
  <si>
    <t>The 15% is to support overall management and general administration costs so non-profits can remain healthy and viable. It generally includes expenses such as: rent, utilities, accounting, and administrative costs.</t>
  </si>
  <si>
    <t>Contracts to CBO</t>
  </si>
  <si>
    <t>Meeting Expenses</t>
  </si>
  <si>
    <t xml:space="preserve">DSHS Ageny Staff </t>
  </si>
  <si>
    <t xml:space="preserve">DSHS Costs </t>
  </si>
  <si>
    <t xml:space="preserve">COMMUNITY Costs </t>
  </si>
  <si>
    <t>Total 24-25</t>
  </si>
  <si>
    <t>FTE/Staff</t>
  </si>
  <si>
    <t>TOTAL</t>
  </si>
  <si>
    <t>TOTAL (DSHS + Community Costs)</t>
  </si>
  <si>
    <t xml:space="preserve">1. See agency backup/DSHS staffing model. </t>
  </si>
  <si>
    <t>FY 25</t>
  </si>
  <si>
    <t xml:space="preserve">1.0 Project Manager @ $140,000/year </t>
  </si>
  <si>
    <t xml:space="preserve">1.0 Community Organizer @ $120,000/year </t>
  </si>
  <si>
    <t xml:space="preserve">1.0 Participatory Researcher @ $130,000/year </t>
  </si>
  <si>
    <t xml:space="preserve">0.5 Grants Manager @ $60,000/year </t>
  </si>
  <si>
    <t xml:space="preserve">2. Staffing for lead community organization: </t>
  </si>
  <si>
    <t xml:space="preserve">3. Staffing for 15 contracted community partners: </t>
  </si>
  <si>
    <t>FTE/Staffing</t>
  </si>
  <si>
    <t>Total FY 24-25</t>
  </si>
  <si>
    <t>4. Community Assembly Meeting Expenses**</t>
  </si>
  <si>
    <t>Indirect costs (15%)*</t>
  </si>
  <si>
    <t>*Indirect costs support general operating costs of non-profits so they can remain healthy and viable, including expenses such as: rent, utilities, accounting, etc.</t>
  </si>
  <si>
    <t>Community Cogovernance Framework 
Cost Estimates (Detailed)</t>
  </si>
  <si>
    <t>Community Cogovernance Framework 
Cost Estimates (Summary)</t>
  </si>
  <si>
    <t>SUMMARY</t>
  </si>
  <si>
    <t>DETAILED</t>
  </si>
  <si>
    <t>STATE/FEDERAL ALLOCATION</t>
  </si>
  <si>
    <t>1.0 Project Manager @ ($120,000/year*15*.75)</t>
  </si>
  <si>
    <t>.25 Administrative Support @ (80,000*15*.75)</t>
  </si>
  <si>
    <r>
      <t>Agency Staff</t>
    </r>
    <r>
      <rPr>
        <vertAlign val="superscript"/>
        <sz val="11"/>
        <color theme="1"/>
        <rFont val="Calibri Light"/>
        <family val="2"/>
        <scheme val="major"/>
      </rPr>
      <t>1</t>
    </r>
  </si>
  <si>
    <r>
      <t>Staffing for lead community organization</t>
    </r>
    <r>
      <rPr>
        <vertAlign val="superscript"/>
        <sz val="11"/>
        <color theme="1"/>
        <rFont val="Calibri Light"/>
        <family val="2"/>
        <scheme val="major"/>
      </rPr>
      <t>2</t>
    </r>
  </si>
  <si>
    <r>
      <t>Staffing for 15 contracted community partners</t>
    </r>
    <r>
      <rPr>
        <vertAlign val="superscript"/>
        <sz val="11"/>
        <color theme="1"/>
        <rFont val="Calibri Light"/>
        <family val="2"/>
        <scheme val="major"/>
      </rPr>
      <t>3</t>
    </r>
  </si>
  <si>
    <r>
      <t>Community Assembly meeting expenses</t>
    </r>
    <r>
      <rPr>
        <vertAlign val="superscript"/>
        <sz val="11"/>
        <color theme="1"/>
        <rFont val="Calibri Light"/>
        <family val="2"/>
        <scheme val="major"/>
      </rPr>
      <t>4</t>
    </r>
  </si>
  <si>
    <t xml:space="preserve">**Includes contracts and expenses for event space, communications, evaluation, stipends, technical support, events management, food, transportation, child care, translation, interpretation, child care,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</si>
</sst>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_(&quot;$&quot;* #,##0.0_);_(&quot;$&quot;* \(#,##0.0\);_(&quot;$&quot;* &quot;-&quot;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9"/>
      <color theme="0"/>
      <name val="Calibri Light"/>
      <family val="2"/>
      <scheme val="major"/>
    </font>
    <font>
      <vertAlign val="superscript"/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3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0" fontId="2" fillId="0" borderId="11" xfId="0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/>
    </xf>
    <xf numFmtId="164" fontId="3" fillId="0" borderId="14" xfId="1" applyNumberFormat="1" applyFont="1" applyBorder="1" applyAlignment="1">
      <alignment vertical="center"/>
    </xf>
    <xf numFmtId="0" fontId="3" fillId="0" borderId="3" xfId="0" applyFont="1" applyBorder="1" applyAlignment="1">
      <alignment horizontal="center"/>
    </xf>
    <xf numFmtId="1" fontId="3" fillId="0" borderId="3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3" xfId="1" applyNumberFormat="1" applyFont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4" fontId="4" fillId="2" borderId="6" xfId="1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horizontal="center" vertical="center"/>
    </xf>
    <xf numFmtId="164" fontId="4" fillId="2" borderId="15" xfId="1" applyNumberFormat="1" applyFont="1" applyFill="1" applyBorder="1" applyAlignment="1">
      <alignment vertical="center"/>
    </xf>
    <xf numFmtId="1" fontId="4" fillId="2" borderId="5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0" fillId="0" borderId="16" xfId="0" applyBorder="1"/>
    <xf numFmtId="164" fontId="0" fillId="0" borderId="16" xfId="0" applyNumberFormat="1" applyBorder="1" applyAlignment="1">
      <alignment horizontal="right"/>
    </xf>
    <xf numFmtId="164" fontId="0" fillId="0" borderId="16" xfId="0" applyNumberFormat="1" applyBorder="1"/>
    <xf numFmtId="0" fontId="0" fillId="0" borderId="19" xfId="0" applyBorder="1"/>
    <xf numFmtId="0" fontId="6" fillId="0" borderId="17" xfId="0" applyFont="1" applyBorder="1"/>
    <xf numFmtId="0" fontId="6" fillId="0" borderId="18" xfId="0" applyFont="1" applyBorder="1"/>
    <xf numFmtId="164" fontId="6" fillId="0" borderId="19" xfId="0" applyNumberFormat="1" applyFont="1" applyBorder="1"/>
    <xf numFmtId="0" fontId="6" fillId="0" borderId="19" xfId="0" applyFont="1" applyBorder="1"/>
    <xf numFmtId="0" fontId="7" fillId="0" borderId="0" xfId="0" applyFont="1"/>
    <xf numFmtId="164" fontId="0" fillId="0" borderId="0" xfId="0" applyNumberFormat="1"/>
    <xf numFmtId="165" fontId="0" fillId="0" borderId="0" xfId="0" applyNumberFormat="1"/>
    <xf numFmtId="164" fontId="0" fillId="0" borderId="21" xfId="0" applyNumberFormat="1" applyBorder="1"/>
    <xf numFmtId="164" fontId="6" fillId="0" borderId="22" xfId="0" applyNumberFormat="1" applyFont="1" applyBorder="1"/>
    <xf numFmtId="164" fontId="0" fillId="0" borderId="20" xfId="0" applyNumberFormat="1" applyBorder="1"/>
    <xf numFmtId="0" fontId="4" fillId="2" borderId="23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 wrapText="1"/>
    </xf>
    <xf numFmtId="0" fontId="0" fillId="0" borderId="1" xfId="0" applyBorder="1"/>
    <xf numFmtId="164" fontId="0" fillId="0" borderId="24" xfId="0" applyNumberFormat="1" applyBorder="1"/>
    <xf numFmtId="165" fontId="0" fillId="0" borderId="2" xfId="0" applyNumberFormat="1" applyBorder="1"/>
    <xf numFmtId="0" fontId="0" fillId="0" borderId="3" xfId="0" applyBorder="1"/>
    <xf numFmtId="165" fontId="0" fillId="0" borderId="4" xfId="0" applyNumberFormat="1" applyBorder="1"/>
    <xf numFmtId="0" fontId="0" fillId="0" borderId="5" xfId="0" applyBorder="1"/>
    <xf numFmtId="164" fontId="0" fillId="0" borderId="25" xfId="0" applyNumberFormat="1" applyBorder="1"/>
    <xf numFmtId="3" fontId="0" fillId="0" borderId="6" xfId="0" applyNumberFormat="1" applyBorder="1"/>
    <xf numFmtId="0" fontId="0" fillId="0" borderId="0" xfId="0" applyAlignment="1">
      <alignment horizontal="center" vertical="center"/>
    </xf>
    <xf numFmtId="166" fontId="0" fillId="0" borderId="0" xfId="0" applyNumberFormat="1"/>
    <xf numFmtId="42" fontId="9" fillId="0" borderId="0" xfId="0" applyNumberFormat="1" applyFont="1" applyAlignment="1">
      <alignment vertical="center"/>
    </xf>
    <xf numFmtId="0" fontId="8" fillId="3" borderId="26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vertical="center"/>
    </xf>
    <xf numFmtId="0" fontId="9" fillId="4" borderId="26" xfId="0" applyFont="1" applyFill="1" applyBorder="1" applyAlignment="1">
      <alignment horizontal="center" vertical="center"/>
    </xf>
    <xf numFmtId="166" fontId="9" fillId="4" borderId="26" xfId="0" applyNumberFormat="1" applyFont="1" applyFill="1" applyBorder="1" applyAlignment="1">
      <alignment horizontal="center" vertical="center"/>
    </xf>
    <xf numFmtId="166" fontId="11" fillId="0" borderId="26" xfId="0" applyNumberFormat="1" applyFont="1" applyBorder="1" applyAlignment="1">
      <alignment horizontal="center" vertical="center"/>
    </xf>
    <xf numFmtId="164" fontId="11" fillId="0" borderId="26" xfId="1" applyNumberFormat="1" applyFont="1" applyBorder="1" applyAlignment="1">
      <alignment vertical="center"/>
    </xf>
    <xf numFmtId="166" fontId="11" fillId="0" borderId="26" xfId="1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vertical="center"/>
    </xf>
    <xf numFmtId="0" fontId="11" fillId="4" borderId="26" xfId="0" applyFont="1" applyFill="1" applyBorder="1" applyAlignment="1">
      <alignment horizontal="center" vertical="center"/>
    </xf>
    <xf numFmtId="0" fontId="11" fillId="4" borderId="26" xfId="0" applyFont="1" applyFill="1" applyBorder="1" applyAlignment="1">
      <alignment vertical="center"/>
    </xf>
    <xf numFmtId="166" fontId="11" fillId="4" borderId="26" xfId="0" applyNumberFormat="1" applyFont="1" applyFill="1" applyBorder="1" applyAlignment="1">
      <alignment vertical="center"/>
    </xf>
    <xf numFmtId="42" fontId="11" fillId="0" borderId="26" xfId="0" applyNumberFormat="1" applyFont="1" applyBorder="1" applyAlignment="1">
      <alignment vertical="center"/>
    </xf>
    <xf numFmtId="42" fontId="11" fillId="0" borderId="26" xfId="0" applyNumberFormat="1" applyFont="1" applyBorder="1" applyAlignment="1">
      <alignment horizontal="center" vertical="center"/>
    </xf>
    <xf numFmtId="166" fontId="11" fillId="0" borderId="26" xfId="0" applyNumberFormat="1" applyFont="1" applyBorder="1" applyAlignment="1">
      <alignment vertical="center"/>
    </xf>
    <xf numFmtId="42" fontId="9" fillId="0" borderId="26" xfId="0" applyNumberFormat="1" applyFont="1" applyBorder="1" applyAlignment="1">
      <alignment vertical="center"/>
    </xf>
    <xf numFmtId="0" fontId="9" fillId="0" borderId="26" xfId="0" applyFont="1" applyBorder="1"/>
    <xf numFmtId="164" fontId="11" fillId="0" borderId="26" xfId="0" applyNumberFormat="1" applyFont="1" applyBorder="1" applyAlignment="1">
      <alignment horizontal="right"/>
    </xf>
    <xf numFmtId="164" fontId="11" fillId="0" borderId="26" xfId="0" applyNumberFormat="1" applyFont="1" applyBorder="1"/>
    <xf numFmtId="165" fontId="11" fillId="0" borderId="26" xfId="0" applyNumberFormat="1" applyFont="1" applyBorder="1"/>
    <xf numFmtId="164" fontId="9" fillId="0" borderId="26" xfId="0" applyNumberFormat="1" applyFont="1" applyBorder="1"/>
    <xf numFmtId="3" fontId="11" fillId="0" borderId="26" xfId="0" applyNumberFormat="1" applyFont="1" applyBorder="1"/>
    <xf numFmtId="42" fontId="9" fillId="4" borderId="26" xfId="0" applyNumberFormat="1" applyFont="1" applyFill="1" applyBorder="1" applyAlignment="1">
      <alignment vertical="center"/>
    </xf>
    <xf numFmtId="166" fontId="11" fillId="4" borderId="26" xfId="0" applyNumberFormat="1" applyFont="1" applyFill="1" applyBorder="1" applyAlignment="1">
      <alignment horizontal="center" vertical="center"/>
    </xf>
    <xf numFmtId="42" fontId="11" fillId="4" borderId="26" xfId="0" applyNumberFormat="1" applyFont="1" applyFill="1" applyBorder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2" fontId="8" fillId="0" borderId="28" xfId="0" applyNumberFormat="1" applyFont="1" applyBorder="1" applyAlignment="1">
      <alignment vertical="center"/>
    </xf>
    <xf numFmtId="166" fontId="12" fillId="0" borderId="27" xfId="0" applyNumberFormat="1" applyFont="1" applyBorder="1" applyAlignment="1">
      <alignment horizontal="center" vertical="center"/>
    </xf>
    <xf numFmtId="42" fontId="12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0" fontId="10" fillId="0" borderId="26" xfId="0" applyFont="1" applyBorder="1" applyAlignment="1">
      <alignment horizontal="left" vertical="center" indent="1"/>
    </xf>
    <xf numFmtId="166" fontId="10" fillId="0" borderId="26" xfId="0" applyNumberFormat="1" applyFont="1" applyBorder="1" applyAlignment="1">
      <alignment horizontal="center" vertical="center"/>
    </xf>
    <xf numFmtId="166" fontId="0" fillId="0" borderId="26" xfId="0" applyNumberFormat="1" applyBorder="1" applyAlignment="1">
      <alignment horizontal="center"/>
    </xf>
    <xf numFmtId="42" fontId="11" fillId="0" borderId="26" xfId="0" applyNumberFormat="1" applyFont="1" applyBorder="1"/>
    <xf numFmtId="0" fontId="10" fillId="0" borderId="26" xfId="0" applyFont="1" applyBorder="1" applyAlignment="1">
      <alignment horizontal="left" indent="1"/>
    </xf>
    <xf numFmtId="166" fontId="10" fillId="0" borderId="26" xfId="0" applyNumberFormat="1" applyFont="1" applyBorder="1" applyAlignment="1">
      <alignment horizontal="center"/>
    </xf>
    <xf numFmtId="166" fontId="9" fillId="0" borderId="26" xfId="0" applyNumberFormat="1" applyFont="1" applyBorder="1" applyAlignment="1">
      <alignment horizontal="center" vertical="center"/>
    </xf>
    <xf numFmtId="2" fontId="11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 indent="1"/>
    </xf>
    <xf numFmtId="166" fontId="0" fillId="0" borderId="26" xfId="0" applyNumberFormat="1" applyBorder="1"/>
    <xf numFmtId="42" fontId="0" fillId="0" borderId="26" xfId="0" applyNumberFormat="1" applyBorder="1" applyAlignment="1">
      <alignment horizontal="center" vertical="center"/>
    </xf>
    <xf numFmtId="42" fontId="9" fillId="4" borderId="26" xfId="0" applyNumberFormat="1" applyFont="1" applyFill="1" applyBorder="1" applyAlignment="1">
      <alignment horizontal="center" vertical="center"/>
    </xf>
    <xf numFmtId="166" fontId="0" fillId="4" borderId="26" xfId="0" applyNumberFormat="1" applyFill="1" applyBorder="1" applyAlignment="1">
      <alignment horizontal="center"/>
    </xf>
    <xf numFmtId="0" fontId="14" fillId="0" borderId="0" xfId="0" applyFont="1"/>
    <xf numFmtId="166" fontId="11" fillId="0" borderId="28" xfId="0" applyNumberFormat="1" applyFont="1" applyBorder="1" applyAlignment="1">
      <alignment horizontal="center" vertical="center"/>
    </xf>
    <xf numFmtId="42" fontId="11" fillId="0" borderId="27" xfId="0" applyNumberFormat="1" applyFont="1" applyBorder="1" applyAlignment="1">
      <alignment horizontal="center" vertical="center"/>
    </xf>
    <xf numFmtId="166" fontId="11" fillId="0" borderId="27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vertical="center"/>
    </xf>
    <xf numFmtId="0" fontId="15" fillId="3" borderId="26" xfId="0" applyFont="1" applyFill="1" applyBorder="1" applyAlignment="1">
      <alignment horizontal="center" vertical="center" wrapText="1"/>
    </xf>
    <xf numFmtId="167" fontId="3" fillId="0" borderId="8" xfId="2" applyNumberFormat="1" applyFont="1" applyBorder="1" applyAlignment="1">
      <alignment horizontal="center" vertical="center"/>
    </xf>
    <xf numFmtId="167" fontId="3" fillId="2" borderId="9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wrapText="1"/>
    </xf>
    <xf numFmtId="0" fontId="8" fillId="3" borderId="26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166" fontId="8" fillId="3" borderId="29" xfId="0" applyNumberFormat="1" applyFont="1" applyFill="1" applyBorder="1" applyAlignment="1">
      <alignment horizontal="center" vertical="center"/>
    </xf>
    <xf numFmtId="166" fontId="8" fillId="3" borderId="30" xfId="0" applyNumberFormat="1" applyFont="1" applyFill="1" applyBorder="1" applyAlignment="1">
      <alignment horizontal="center" vertical="center"/>
    </xf>
    <xf numFmtId="168" fontId="0" fillId="0" borderId="0" xfId="0" applyNumberFormat="1"/>
    <xf numFmtId="0" fontId="0" fillId="0" borderId="0" xfId="0" quotePrefix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8"/>
  <sheetViews>
    <sheetView workbookViewId="0">
      <selection activeCell="D22" sqref="D22"/>
    </sheetView>
  </sheetViews>
  <sheetFormatPr defaultRowHeight="15" x14ac:dyDescent="0.25"/>
  <cols>
    <col min="2" max="2" width="39" customWidth="1"/>
    <col min="3" max="3" width="9" customWidth="1"/>
    <col min="4" max="4" width="15" customWidth="1"/>
    <col min="6" max="7" width="13.140625" customWidth="1"/>
    <col min="8" max="8" width="17.5703125" customWidth="1"/>
    <col min="9" max="9" width="17.140625" customWidth="1"/>
    <col min="12" max="12" width="14.28515625" customWidth="1"/>
  </cols>
  <sheetData>
    <row r="1" spans="2:13" ht="15.75" thickBot="1" x14ac:dyDescent="0.3"/>
    <row r="2" spans="2:13" ht="31.5" customHeight="1" x14ac:dyDescent="0.25">
      <c r="B2" s="24" t="s">
        <v>0</v>
      </c>
      <c r="C2" s="111" t="s">
        <v>1</v>
      </c>
      <c r="D2" s="112"/>
      <c r="E2" s="111" t="s">
        <v>2</v>
      </c>
      <c r="F2" s="113"/>
      <c r="G2" s="25"/>
      <c r="H2" s="26" t="s">
        <v>3</v>
      </c>
    </row>
    <row r="3" spans="2:13" x14ac:dyDescent="0.25">
      <c r="B3" s="4"/>
      <c r="C3" s="7" t="s">
        <v>4</v>
      </c>
      <c r="D3" s="8" t="s">
        <v>5</v>
      </c>
      <c r="E3" s="7" t="s">
        <v>4</v>
      </c>
      <c r="F3" s="13" t="s">
        <v>5</v>
      </c>
      <c r="G3" s="15" t="s">
        <v>4</v>
      </c>
      <c r="H3" s="8" t="s">
        <v>5</v>
      </c>
    </row>
    <row r="4" spans="2:13" ht="22.5" customHeight="1" x14ac:dyDescent="0.25">
      <c r="B4" s="6" t="s">
        <v>16</v>
      </c>
      <c r="C4" s="108">
        <v>3</v>
      </c>
      <c r="D4" s="10">
        <v>557000</v>
      </c>
      <c r="E4" s="9">
        <v>3</v>
      </c>
      <c r="F4" s="14">
        <v>539000</v>
      </c>
      <c r="G4" s="16">
        <v>3</v>
      </c>
      <c r="H4" s="17">
        <f>F4+D4</f>
        <v>1096000</v>
      </c>
      <c r="I4" s="36"/>
    </row>
    <row r="5" spans="2:13" ht="21.75" customHeight="1" x14ac:dyDescent="0.25">
      <c r="B5" s="6" t="s">
        <v>6</v>
      </c>
      <c r="C5" s="11"/>
      <c r="D5" s="10">
        <v>500000</v>
      </c>
      <c r="E5" s="11"/>
      <c r="F5" s="14">
        <v>500000</v>
      </c>
      <c r="G5" s="18"/>
      <c r="H5" s="17">
        <f>F5+D5</f>
        <v>1000000</v>
      </c>
    </row>
    <row r="6" spans="2:13" ht="22.5" customHeight="1" x14ac:dyDescent="0.25">
      <c r="B6" s="5" t="s">
        <v>14</v>
      </c>
      <c r="C6" s="11"/>
      <c r="D6" s="10">
        <v>1674000</v>
      </c>
      <c r="E6" s="11"/>
      <c r="F6" s="14">
        <v>2389000</v>
      </c>
      <c r="G6" s="18"/>
      <c r="H6" s="17">
        <f>F6+D6</f>
        <v>4063000</v>
      </c>
    </row>
    <row r="7" spans="2:13" ht="21.75" customHeight="1" x14ac:dyDescent="0.25">
      <c r="B7" s="3" t="s">
        <v>15</v>
      </c>
      <c r="C7" s="11"/>
      <c r="D7" s="10">
        <v>400000</v>
      </c>
      <c r="E7" s="11"/>
      <c r="F7" s="14">
        <v>1950000</v>
      </c>
      <c r="G7" s="18"/>
      <c r="H7" s="17">
        <f>F7+D7</f>
        <v>2350000</v>
      </c>
    </row>
    <row r="8" spans="2:13" ht="19.5" customHeight="1" x14ac:dyDescent="0.25">
      <c r="B8" s="3" t="s">
        <v>7</v>
      </c>
      <c r="C8" s="11"/>
      <c r="D8" s="10">
        <v>545000</v>
      </c>
      <c r="E8" s="12"/>
      <c r="F8" s="14">
        <v>946000</v>
      </c>
      <c r="G8" s="18"/>
      <c r="H8" s="17">
        <f>F8+D8</f>
        <v>1491000</v>
      </c>
    </row>
    <row r="9" spans="2:13" ht="26.25" customHeight="1" thickBot="1" x14ac:dyDescent="0.3">
      <c r="B9" s="19" t="s">
        <v>8</v>
      </c>
      <c r="C9" s="109">
        <v>3</v>
      </c>
      <c r="D9" s="20">
        <f>SUM(D4:D8)</f>
        <v>3676000</v>
      </c>
      <c r="E9" s="21">
        <v>3</v>
      </c>
      <c r="F9" s="22">
        <f>SUM(F4:F8)</f>
        <v>6324000</v>
      </c>
      <c r="G9" s="23">
        <f>SUM(G4:G8)</f>
        <v>3</v>
      </c>
      <c r="H9" s="20">
        <f>SUM(H4:H8)</f>
        <v>10000000</v>
      </c>
    </row>
    <row r="10" spans="2:13" x14ac:dyDescent="0.25">
      <c r="D10" s="2"/>
      <c r="E10" s="1"/>
      <c r="F10" s="2"/>
      <c r="G10" s="2"/>
      <c r="H10" s="36"/>
    </row>
    <row r="11" spans="2:13" ht="15.75" thickBot="1" x14ac:dyDescent="0.3"/>
    <row r="12" spans="2:13" ht="45.75" thickBot="1" x14ac:dyDescent="0.3">
      <c r="B12" s="24" t="s">
        <v>0</v>
      </c>
      <c r="C12" s="26"/>
      <c r="D12" s="26" t="s">
        <v>9</v>
      </c>
      <c r="E12" s="26"/>
      <c r="F12" s="26" t="s">
        <v>2</v>
      </c>
      <c r="G12" s="41"/>
      <c r="H12" s="41" t="s">
        <v>3</v>
      </c>
      <c r="I12" s="42" t="s">
        <v>10</v>
      </c>
    </row>
    <row r="13" spans="2:13" x14ac:dyDescent="0.25">
      <c r="B13" s="31" t="s">
        <v>11</v>
      </c>
      <c r="C13" s="27"/>
      <c r="D13" s="28">
        <f>ROUND(D9*0.78,-3)</f>
        <v>2867000</v>
      </c>
      <c r="E13" s="27"/>
      <c r="F13" s="38">
        <f>ROUND(F9*0.78,-3)</f>
        <v>4933000</v>
      </c>
      <c r="G13" s="43"/>
      <c r="H13" s="44">
        <f>D13+F13</f>
        <v>7800000</v>
      </c>
      <c r="I13" s="45">
        <f>ROUND(I15*0.78,-3)</f>
        <v>6945000</v>
      </c>
      <c r="M13" s="37"/>
    </row>
    <row r="14" spans="2:13" x14ac:dyDescent="0.25">
      <c r="B14" s="31" t="s">
        <v>12</v>
      </c>
      <c r="C14" s="27"/>
      <c r="D14" s="29">
        <f>D9-D13</f>
        <v>809000</v>
      </c>
      <c r="E14" s="27"/>
      <c r="F14" s="38">
        <f>F9-F13</f>
        <v>1391000</v>
      </c>
      <c r="G14" s="46"/>
      <c r="H14" s="40">
        <f>D14+F14</f>
        <v>2200000</v>
      </c>
      <c r="I14" s="47">
        <f>ROUND(I15*0.22,-3)</f>
        <v>1959000</v>
      </c>
    </row>
    <row r="15" spans="2:13" ht="15.75" thickBot="1" x14ac:dyDescent="0.3">
      <c r="B15" s="32" t="s">
        <v>8</v>
      </c>
      <c r="C15" s="30"/>
      <c r="D15" s="33">
        <f>SUM(D13:D14)</f>
        <v>3676000</v>
      </c>
      <c r="E15" s="34"/>
      <c r="F15" s="39">
        <f>SUM(F13:F14)</f>
        <v>6324000</v>
      </c>
      <c r="G15" s="48"/>
      <c r="H15" s="49">
        <f>D15+F15</f>
        <v>10000000</v>
      </c>
      <c r="I15" s="50">
        <v>8904000</v>
      </c>
      <c r="M15" s="36"/>
    </row>
    <row r="17" spans="2:9" ht="22.5" customHeight="1" x14ac:dyDescent="0.25">
      <c r="B17" s="114" t="s">
        <v>13</v>
      </c>
      <c r="C17" s="114"/>
      <c r="D17" s="114"/>
      <c r="E17" s="114"/>
      <c r="F17" s="114"/>
      <c r="G17" s="114"/>
      <c r="H17" s="114"/>
      <c r="I17" s="114"/>
    </row>
    <row r="18" spans="2:9" x14ac:dyDescent="0.25">
      <c r="B18" s="114"/>
      <c r="C18" s="114"/>
      <c r="D18" s="114"/>
      <c r="E18" s="114"/>
      <c r="F18" s="114"/>
      <c r="G18" s="114"/>
      <c r="H18" s="114"/>
      <c r="I18" s="114"/>
    </row>
  </sheetData>
  <mergeCells count="3">
    <mergeCell ref="C2:D2"/>
    <mergeCell ref="E2:F2"/>
    <mergeCell ref="B17:I18"/>
  </mergeCells>
  <pageMargins left="0.25" right="0.25" top="0.75" bottom="0.75" header="0.3" footer="0.3"/>
  <pageSetup scale="94" fitToHeight="0" orientation="landscape" r:id="rId1"/>
  <headerFooter>
    <oddHeader>&amp;L&amp;"-,Bold"2023-25 Biennial Budget
Community Cogovernance Framework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9"/>
  <sheetViews>
    <sheetView tabSelected="1" workbookViewId="0">
      <selection activeCell="C37" sqref="C37"/>
    </sheetView>
  </sheetViews>
  <sheetFormatPr defaultRowHeight="15" x14ac:dyDescent="0.25"/>
  <cols>
    <col min="1" max="1" width="45.28515625" customWidth="1"/>
    <col min="2" max="2" width="15.5703125" customWidth="1"/>
    <col min="3" max="3" width="15.5703125" style="51" customWidth="1"/>
    <col min="4" max="4" width="15.5703125" customWidth="1"/>
    <col min="5" max="5" width="15.5703125" style="52" customWidth="1"/>
    <col min="6" max="6" width="15.5703125" customWidth="1"/>
    <col min="7" max="7" width="15.5703125" style="52" customWidth="1"/>
    <col min="8" max="8" width="3.5703125" customWidth="1"/>
  </cols>
  <sheetData>
    <row r="1" spans="1:7" ht="18.75" x14ac:dyDescent="0.3">
      <c r="A1" s="102" t="s">
        <v>38</v>
      </c>
    </row>
    <row r="2" spans="1:7" ht="33" customHeight="1" x14ac:dyDescent="0.25">
      <c r="A2" s="54" t="s">
        <v>37</v>
      </c>
      <c r="B2" s="117" t="s">
        <v>1</v>
      </c>
      <c r="C2" s="118"/>
      <c r="D2" s="117" t="s">
        <v>2</v>
      </c>
      <c r="E2" s="118"/>
      <c r="F2" s="119" t="s">
        <v>19</v>
      </c>
      <c r="G2" s="120"/>
    </row>
    <row r="3" spans="1:7" x14ac:dyDescent="0.25">
      <c r="A3" s="56" t="s">
        <v>17</v>
      </c>
      <c r="B3" s="57" t="s">
        <v>20</v>
      </c>
      <c r="C3" s="57" t="s">
        <v>5</v>
      </c>
      <c r="D3" s="58" t="s">
        <v>20</v>
      </c>
      <c r="E3" s="57" t="s">
        <v>5</v>
      </c>
      <c r="F3" s="58" t="s">
        <v>20</v>
      </c>
      <c r="G3" s="57" t="s">
        <v>5</v>
      </c>
    </row>
    <row r="4" spans="1:7" ht="17.25" x14ac:dyDescent="0.25">
      <c r="A4" s="106" t="s">
        <v>43</v>
      </c>
      <c r="B4" s="59">
        <v>3</v>
      </c>
      <c r="C4" s="60">
        <v>557000</v>
      </c>
      <c r="D4" s="59">
        <v>3</v>
      </c>
      <c r="E4" s="60">
        <v>539000</v>
      </c>
      <c r="F4" s="61">
        <v>3</v>
      </c>
      <c r="G4" s="62">
        <f>C4+E4</f>
        <v>1096000</v>
      </c>
    </row>
    <row r="5" spans="1:7" x14ac:dyDescent="0.25">
      <c r="A5" s="56" t="s">
        <v>18</v>
      </c>
      <c r="B5" s="63"/>
      <c r="C5" s="64"/>
      <c r="D5" s="65"/>
      <c r="E5" s="64"/>
      <c r="F5" s="65"/>
      <c r="G5" s="64"/>
    </row>
    <row r="6" spans="1:7" ht="17.25" x14ac:dyDescent="0.25">
      <c r="A6" s="106" t="s">
        <v>44</v>
      </c>
      <c r="B6" s="59">
        <v>3.5</v>
      </c>
      <c r="C6" s="66">
        <v>483000</v>
      </c>
      <c r="D6" s="59">
        <v>3.5</v>
      </c>
      <c r="E6" s="66">
        <v>483000</v>
      </c>
      <c r="F6" s="59">
        <v>3.5</v>
      </c>
      <c r="G6" s="62">
        <f t="shared" ref="G6:G8" si="0">C6+E6</f>
        <v>966000</v>
      </c>
    </row>
    <row r="7" spans="1:7" ht="17.25" x14ac:dyDescent="0.25">
      <c r="A7" s="106" t="s">
        <v>45</v>
      </c>
      <c r="B7" s="59">
        <v>11.5</v>
      </c>
      <c r="C7" s="66">
        <v>1811250</v>
      </c>
      <c r="D7" s="59">
        <v>11.5</v>
      </c>
      <c r="E7" s="66">
        <v>2328750</v>
      </c>
      <c r="F7" s="59">
        <v>11.5</v>
      </c>
      <c r="G7" s="62">
        <f t="shared" si="0"/>
        <v>4140000</v>
      </c>
    </row>
    <row r="8" spans="1:7" ht="17.25" x14ac:dyDescent="0.25">
      <c r="A8" s="106" t="s">
        <v>46</v>
      </c>
      <c r="B8" s="67"/>
      <c r="C8" s="66">
        <v>398750</v>
      </c>
      <c r="D8" s="68"/>
      <c r="E8" s="66">
        <v>3399250</v>
      </c>
      <c r="F8" s="68"/>
      <c r="G8" s="62">
        <f t="shared" si="0"/>
        <v>3798000</v>
      </c>
    </row>
    <row r="9" spans="1:7" x14ac:dyDescent="0.25">
      <c r="A9" s="76" t="s">
        <v>22</v>
      </c>
      <c r="B9" s="77">
        <f t="shared" ref="B9:G9" si="1">SUM(B4:B8)</f>
        <v>18</v>
      </c>
      <c r="C9" s="78">
        <f t="shared" si="1"/>
        <v>3250000</v>
      </c>
      <c r="D9" s="77">
        <f t="shared" si="1"/>
        <v>18</v>
      </c>
      <c r="E9" s="78">
        <f t="shared" si="1"/>
        <v>6750000</v>
      </c>
      <c r="F9" s="77">
        <f t="shared" si="1"/>
        <v>18</v>
      </c>
      <c r="G9" s="78">
        <f t="shared" si="1"/>
        <v>10000000</v>
      </c>
    </row>
    <row r="10" spans="1:7" x14ac:dyDescent="0.25">
      <c r="A10" s="69"/>
      <c r="B10" s="103"/>
      <c r="C10" s="104"/>
      <c r="D10" s="105"/>
      <c r="E10" s="104"/>
      <c r="F10" s="105"/>
      <c r="G10" s="104"/>
    </row>
    <row r="11" spans="1:7" ht="18.75" x14ac:dyDescent="0.3">
      <c r="A11" s="102" t="s">
        <v>39</v>
      </c>
      <c r="B11" s="81"/>
      <c r="C11" s="82"/>
      <c r="D11" s="83"/>
      <c r="E11" s="82"/>
      <c r="F11" s="83"/>
      <c r="G11" s="82"/>
    </row>
    <row r="12" spans="1:7" ht="30" x14ac:dyDescent="0.25">
      <c r="A12" s="54" t="s">
        <v>36</v>
      </c>
      <c r="B12" s="116" t="s">
        <v>1</v>
      </c>
      <c r="C12" s="116"/>
      <c r="D12" s="116" t="s">
        <v>24</v>
      </c>
      <c r="E12" s="116"/>
      <c r="F12" s="116" t="s">
        <v>32</v>
      </c>
      <c r="G12" s="116"/>
    </row>
    <row r="13" spans="1:7" x14ac:dyDescent="0.25">
      <c r="A13" s="85"/>
      <c r="B13" s="86" t="s">
        <v>31</v>
      </c>
      <c r="C13" s="87" t="s">
        <v>5</v>
      </c>
      <c r="D13" s="86" t="s">
        <v>31</v>
      </c>
      <c r="E13" s="87" t="s">
        <v>5</v>
      </c>
      <c r="F13" s="86" t="s">
        <v>31</v>
      </c>
      <c r="G13" s="87" t="s">
        <v>5</v>
      </c>
    </row>
    <row r="14" spans="1:7" x14ac:dyDescent="0.25">
      <c r="A14" s="56" t="s">
        <v>23</v>
      </c>
      <c r="B14" s="77">
        <v>3</v>
      </c>
      <c r="C14" s="76">
        <v>557000</v>
      </c>
      <c r="D14" s="77">
        <v>3</v>
      </c>
      <c r="E14" s="76">
        <v>539000</v>
      </c>
      <c r="F14" s="77">
        <v>3</v>
      </c>
      <c r="G14" s="76">
        <f>C14+E14</f>
        <v>1096000</v>
      </c>
    </row>
    <row r="15" spans="1:7" x14ac:dyDescent="0.25">
      <c r="A15" s="56" t="s">
        <v>29</v>
      </c>
      <c r="B15" s="77">
        <v>3.5</v>
      </c>
      <c r="C15" s="76">
        <f>SUM(C16:C20)</f>
        <v>483000</v>
      </c>
      <c r="D15" s="77">
        <v>3.5</v>
      </c>
      <c r="E15" s="76">
        <f>SUM(E16:E20)</f>
        <v>483000</v>
      </c>
      <c r="F15" s="77">
        <v>3.5</v>
      </c>
      <c r="G15" s="76">
        <f t="shared" ref="G15:G27" si="2">C15+E15</f>
        <v>966000</v>
      </c>
    </row>
    <row r="16" spans="1:7" x14ac:dyDescent="0.25">
      <c r="A16" s="89" t="s">
        <v>25</v>
      </c>
      <c r="B16" s="85"/>
      <c r="C16" s="67">
        <f>140000</f>
        <v>140000</v>
      </c>
      <c r="D16" s="85"/>
      <c r="E16" s="66">
        <f>140000</f>
        <v>140000</v>
      </c>
      <c r="F16" s="85"/>
      <c r="G16" s="69">
        <f t="shared" si="2"/>
        <v>280000</v>
      </c>
    </row>
    <row r="17" spans="1:7" x14ac:dyDescent="0.25">
      <c r="A17" s="89" t="s">
        <v>26</v>
      </c>
      <c r="B17" s="90"/>
      <c r="C17" s="67">
        <f>120000</f>
        <v>120000</v>
      </c>
      <c r="D17" s="91"/>
      <c r="E17" s="66">
        <f>120000</f>
        <v>120000</v>
      </c>
      <c r="F17" s="91"/>
      <c r="G17" s="69">
        <f t="shared" si="2"/>
        <v>240000</v>
      </c>
    </row>
    <row r="18" spans="1:7" x14ac:dyDescent="0.25">
      <c r="A18" s="89" t="s">
        <v>27</v>
      </c>
      <c r="B18" s="90"/>
      <c r="C18" s="67">
        <f>130000</f>
        <v>130000</v>
      </c>
      <c r="D18" s="91"/>
      <c r="E18" s="92">
        <f>130000</f>
        <v>130000</v>
      </c>
      <c r="F18" s="91"/>
      <c r="G18" s="69">
        <f t="shared" si="2"/>
        <v>260000</v>
      </c>
    </row>
    <row r="19" spans="1:7" x14ac:dyDescent="0.25">
      <c r="A19" s="93" t="s">
        <v>28</v>
      </c>
      <c r="B19" s="94"/>
      <c r="C19" s="67">
        <f>60000*0.5</f>
        <v>30000</v>
      </c>
      <c r="D19" s="91"/>
      <c r="E19" s="92">
        <f>60000*0.5</f>
        <v>30000</v>
      </c>
      <c r="F19" s="91"/>
      <c r="G19" s="69">
        <f t="shared" si="2"/>
        <v>60000</v>
      </c>
    </row>
    <row r="20" spans="1:7" x14ac:dyDescent="0.25">
      <c r="A20" s="89" t="s">
        <v>34</v>
      </c>
      <c r="B20" s="90"/>
      <c r="C20" s="67">
        <f>SUM(C16:C19)*0.15</f>
        <v>63000</v>
      </c>
      <c r="D20" s="91"/>
      <c r="E20" s="67">
        <f>SUM(E16:E19)*0.15</f>
        <v>63000</v>
      </c>
      <c r="F20" s="91"/>
      <c r="G20" s="69">
        <f t="shared" si="2"/>
        <v>126000</v>
      </c>
    </row>
    <row r="21" spans="1:7" x14ac:dyDescent="0.25">
      <c r="A21" s="56" t="s">
        <v>30</v>
      </c>
      <c r="B21" s="58"/>
      <c r="C21" s="100">
        <f>SUM(C22:C24)</f>
        <v>1811000</v>
      </c>
      <c r="D21" s="101"/>
      <c r="E21" s="100">
        <f>SUM(E22:E24)</f>
        <v>2329000</v>
      </c>
      <c r="F21" s="101"/>
      <c r="G21" s="76">
        <f t="shared" si="2"/>
        <v>4140000</v>
      </c>
    </row>
    <row r="22" spans="1:7" x14ac:dyDescent="0.25">
      <c r="A22" s="89" t="s">
        <v>41</v>
      </c>
      <c r="B22" s="59">
        <f>15*0.75</f>
        <v>11.25</v>
      </c>
      <c r="C22" s="67">
        <f>120000*15*0.75</f>
        <v>1350000</v>
      </c>
      <c r="D22" s="59">
        <f>15*0.75</f>
        <v>11.25</v>
      </c>
      <c r="E22" s="67">
        <f>120000*15</f>
        <v>1800000</v>
      </c>
      <c r="F22" s="59">
        <f>15*0.75</f>
        <v>11.25</v>
      </c>
      <c r="G22" s="69">
        <f t="shared" si="2"/>
        <v>3150000</v>
      </c>
    </row>
    <row r="23" spans="1:7" x14ac:dyDescent="0.25">
      <c r="A23" s="89" t="s">
        <v>42</v>
      </c>
      <c r="B23" s="96">
        <v>0.25</v>
      </c>
      <c r="C23" s="67">
        <f>80000*0.25*15*0.75</f>
        <v>225000</v>
      </c>
      <c r="D23" s="96">
        <v>0.25</v>
      </c>
      <c r="E23" s="67">
        <f>80000*0.25*15*0.75</f>
        <v>225000</v>
      </c>
      <c r="F23" s="96">
        <v>0.25</v>
      </c>
      <c r="G23" s="69">
        <f t="shared" si="2"/>
        <v>450000</v>
      </c>
    </row>
    <row r="24" spans="1:7" x14ac:dyDescent="0.25">
      <c r="A24" s="89" t="s">
        <v>34</v>
      </c>
      <c r="B24" s="90"/>
      <c r="C24" s="67">
        <v>236000</v>
      </c>
      <c r="D24" s="91"/>
      <c r="E24" s="67">
        <v>304000</v>
      </c>
      <c r="F24" s="91"/>
      <c r="G24" s="69">
        <f t="shared" si="2"/>
        <v>540000</v>
      </c>
    </row>
    <row r="25" spans="1:7" x14ac:dyDescent="0.25">
      <c r="A25" s="56" t="s">
        <v>33</v>
      </c>
      <c r="B25" s="58"/>
      <c r="C25" s="100">
        <v>399000</v>
      </c>
      <c r="D25" s="101"/>
      <c r="E25" s="100">
        <v>3399000</v>
      </c>
      <c r="F25" s="101"/>
      <c r="G25" s="76">
        <f t="shared" si="2"/>
        <v>3798000</v>
      </c>
    </row>
    <row r="26" spans="1:7" x14ac:dyDescent="0.25">
      <c r="A26" s="97"/>
      <c r="B26" s="97"/>
      <c r="C26" s="87"/>
      <c r="D26" s="85"/>
      <c r="E26" s="98"/>
      <c r="F26" s="85"/>
      <c r="G26" s="98"/>
    </row>
    <row r="27" spans="1:7" x14ac:dyDescent="0.25">
      <c r="A27" s="88" t="s">
        <v>21</v>
      </c>
      <c r="B27" s="95">
        <f>SUM(B14:B25)</f>
        <v>18</v>
      </c>
      <c r="C27" s="99">
        <f>C14+C15+C21+C25</f>
        <v>3250000</v>
      </c>
      <c r="D27" s="95">
        <f>SUM(D14:D25)</f>
        <v>18</v>
      </c>
      <c r="E27" s="99">
        <f>E14+E15+E21+E25</f>
        <v>6750000</v>
      </c>
      <c r="F27" s="95">
        <f>SUM(F14:F25)</f>
        <v>18</v>
      </c>
      <c r="G27" s="69">
        <f t="shared" si="2"/>
        <v>10000000</v>
      </c>
    </row>
    <row r="28" spans="1:7" x14ac:dyDescent="0.25">
      <c r="A28" s="110"/>
      <c r="B28" s="80"/>
      <c r="C28" s="79"/>
      <c r="D28" s="80"/>
      <c r="E28" s="79"/>
      <c r="F28" s="80"/>
      <c r="G28" s="53"/>
    </row>
    <row r="29" spans="1:7" ht="18.75" x14ac:dyDescent="0.3">
      <c r="A29" s="102" t="s">
        <v>40</v>
      </c>
      <c r="C29"/>
      <c r="E29"/>
      <c r="F29" s="80"/>
      <c r="G29" s="53"/>
    </row>
    <row r="30" spans="1:7" ht="36" x14ac:dyDescent="0.25">
      <c r="A30" s="54" t="s">
        <v>0</v>
      </c>
      <c r="B30" s="55" t="s">
        <v>9</v>
      </c>
      <c r="C30" s="55" t="s">
        <v>2</v>
      </c>
      <c r="D30" s="55" t="s">
        <v>3</v>
      </c>
      <c r="E30" s="107" t="s">
        <v>10</v>
      </c>
      <c r="F30" s="80"/>
      <c r="G30" s="53"/>
    </row>
    <row r="31" spans="1:7" x14ac:dyDescent="0.25">
      <c r="A31" s="70" t="s">
        <v>11</v>
      </c>
      <c r="B31" s="71">
        <f>B33*0.78</f>
        <v>2535000</v>
      </c>
      <c r="C31" s="71">
        <f>C33*0.78</f>
        <v>5265000</v>
      </c>
      <c r="D31" s="72">
        <f>SUM(B31:C31)</f>
        <v>7800000</v>
      </c>
      <c r="E31" s="73">
        <f>E33*0.78</f>
        <v>6945120</v>
      </c>
      <c r="F31" s="80"/>
      <c r="G31" s="53"/>
    </row>
    <row r="32" spans="1:7" x14ac:dyDescent="0.25">
      <c r="A32" s="70" t="s">
        <v>12</v>
      </c>
      <c r="B32" s="72">
        <f>B33-B31</f>
        <v>715000</v>
      </c>
      <c r="C32" s="72">
        <f>C33-C31</f>
        <v>1485000</v>
      </c>
      <c r="D32" s="72">
        <f>SUM(B32:C32)</f>
        <v>2200000</v>
      </c>
      <c r="E32" s="73">
        <f>E33-E31</f>
        <v>1958880</v>
      </c>
      <c r="F32" s="80"/>
      <c r="G32" s="53"/>
    </row>
    <row r="33" spans="1:7" x14ac:dyDescent="0.25">
      <c r="A33" s="70" t="s">
        <v>8</v>
      </c>
      <c r="B33" s="74">
        <v>3250000</v>
      </c>
      <c r="C33" s="74">
        <v>6750000</v>
      </c>
      <c r="D33" s="72">
        <v>10000000</v>
      </c>
      <c r="E33" s="75">
        <v>8904000</v>
      </c>
      <c r="F33" s="80"/>
      <c r="G33" s="53"/>
    </row>
    <row r="34" spans="1:7" x14ac:dyDescent="0.25">
      <c r="A34" s="110"/>
      <c r="B34" s="80"/>
      <c r="C34" s="79"/>
      <c r="D34" s="80"/>
      <c r="E34" s="79"/>
      <c r="F34" s="80"/>
      <c r="G34" s="53"/>
    </row>
    <row r="35" spans="1:7" x14ac:dyDescent="0.25">
      <c r="A35" s="84" t="s">
        <v>35</v>
      </c>
      <c r="B35" s="80"/>
      <c r="C35" s="79"/>
      <c r="D35" s="80"/>
      <c r="E35" s="79"/>
      <c r="F35" s="80"/>
      <c r="G35" s="53"/>
    </row>
    <row r="36" spans="1:7" ht="25.9" customHeight="1" x14ac:dyDescent="0.25">
      <c r="A36" s="115" t="s">
        <v>47</v>
      </c>
      <c r="B36" s="115"/>
      <c r="C36" s="115"/>
      <c r="D36" s="115"/>
      <c r="E36" s="115"/>
      <c r="F36" s="115"/>
      <c r="G36" s="115"/>
    </row>
    <row r="37" spans="1:7" x14ac:dyDescent="0.25">
      <c r="A37" s="122"/>
      <c r="B37" s="121"/>
      <c r="C37" s="121"/>
    </row>
    <row r="38" spans="1:7" x14ac:dyDescent="0.25">
      <c r="B38" s="121"/>
      <c r="C38" s="121"/>
    </row>
    <row r="39" spans="1:7" x14ac:dyDescent="0.25">
      <c r="A39" s="35"/>
    </row>
  </sheetData>
  <mergeCells count="7">
    <mergeCell ref="A36:G36"/>
    <mergeCell ref="F12:G12"/>
    <mergeCell ref="D12:E12"/>
    <mergeCell ref="B12:C12"/>
    <mergeCell ref="B2:C2"/>
    <mergeCell ref="D2:E2"/>
    <mergeCell ref="F2:G2"/>
  </mergeCells>
  <pageMargins left="0.25" right="0.25" top="0.75" bottom="0.5" header="0.3" footer="0.3"/>
  <pageSetup scale="86" orientation="landscape" r:id="rId1"/>
  <headerFooter>
    <oddHeader>&amp;L&amp;"-,Bold"2023-25 Biennial Budget
Community Cogovernance Framework</oddHeader>
    <oddFooter>&amp;L&amp;F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BF8A61538E941AA55D5E61A10E24F" ma:contentTypeVersion="0" ma:contentTypeDescription="Create a new document." ma:contentTypeScope="" ma:versionID="51ec2720fe90dd185c6bd0146118b9b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7C6B5-18B9-4EFC-B714-B7A6FB14F2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8EA2B0-4957-4D4B-BAC7-5B00D56319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6C99DC-4541-42E8-B9D0-EFCC0BB92E0A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Estimates</vt:lpstr>
      <vt:lpstr>Cost Estimates - Revised</vt:lpstr>
    </vt:vector>
  </TitlesOfParts>
  <Manager/>
  <Company>DSHS / Exec 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Elliott, Teresa (DSHS/CBS3)</dc:creator>
  <cp:keywords/>
  <dc:description/>
  <cp:lastModifiedBy>Elliott, Teresa (DSHS/FFA/CBO)</cp:lastModifiedBy>
  <cp:revision/>
  <cp:lastPrinted>2022-09-14T12:41:59Z</cp:lastPrinted>
  <dcterms:created xsi:type="dcterms:W3CDTF">2022-08-09T21:52:07Z</dcterms:created>
  <dcterms:modified xsi:type="dcterms:W3CDTF">2022-09-15T18:42:40Z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0x010100B90BF8A61538E941AA55D5E61A10E24F</vt:lpwstr>
  </property>
</Properties>
</file>