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vachurch465\Desktop\2023-25\"/>
    </mc:Choice>
  </mc:AlternateContent>
  <xr:revisionPtr revIDLastSave="0" documentId="13_ncr:1_{FBB88FBE-6248-4EBF-85AD-07616490B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ysis" sheetId="5" r:id="rId1"/>
    <sheet name="DATA" sheetId="6" r:id="rId2"/>
    <sheet name="2021-23" sheetId="1" state="hidden" r:id="rId3"/>
    <sheet name="2019-21" sheetId="2" state="hidden" r:id="rId4"/>
    <sheet name="2017-19" sheetId="7" state="hidden" r:id="rId5"/>
    <sheet name="2015-17" sheetId="4" state="hidden" r:id="rId6"/>
    <sheet name="Fees" sheetId="8" r:id="rId7"/>
    <sheet name="Reservation Cts" sheetId="9" r:id="rId8"/>
  </sheets>
  <definedNames>
    <definedName name="_xlnm.Print_Titles" localSheetId="7">'Reservation Cts'!$A:$A</definedName>
  </definedNames>
  <calcPr calcId="191028"/>
  <pivotCaches>
    <pivotCache cacheId="1315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8" i="9" l="1"/>
  <c r="AH28" i="9"/>
  <c r="AE28" i="9"/>
  <c r="AB28" i="9"/>
  <c r="Y28" i="9"/>
  <c r="V28" i="9"/>
  <c r="S28" i="9"/>
  <c r="P28" i="9"/>
  <c r="M28" i="9"/>
  <c r="J28" i="9"/>
  <c r="G28" i="9"/>
  <c r="B28" i="9"/>
  <c r="AN27" i="9"/>
  <c r="AM27" i="9"/>
  <c r="AJ27" i="9"/>
  <c r="AG27" i="9"/>
  <c r="AD27" i="9"/>
  <c r="AA27" i="9"/>
  <c r="X27" i="9"/>
  <c r="U27" i="9"/>
  <c r="R27" i="9"/>
  <c r="O27" i="9"/>
  <c r="L27" i="9"/>
  <c r="I27" i="9"/>
  <c r="F27" i="9"/>
  <c r="AP27" i="9" s="1"/>
  <c r="AN26" i="9"/>
  <c r="AM26" i="9"/>
  <c r="AJ26" i="9"/>
  <c r="AG26" i="9"/>
  <c r="AD26" i="9"/>
  <c r="AA26" i="9"/>
  <c r="X26" i="9"/>
  <c r="U26" i="9"/>
  <c r="R26" i="9"/>
  <c r="O26" i="9"/>
  <c r="L26" i="9"/>
  <c r="I26" i="9"/>
  <c r="F26" i="9"/>
  <c r="AP26" i="9" s="1"/>
  <c r="AN25" i="9"/>
  <c r="AM25" i="9"/>
  <c r="AJ25" i="9"/>
  <c r="AG25" i="9"/>
  <c r="AD25" i="9"/>
  <c r="AA25" i="9"/>
  <c r="X25" i="9"/>
  <c r="U25" i="9"/>
  <c r="AP25" i="9" s="1"/>
  <c r="R25" i="9"/>
  <c r="O25" i="9"/>
  <c r="L25" i="9"/>
  <c r="I25" i="9"/>
  <c r="F25" i="9"/>
  <c r="AN24" i="9"/>
  <c r="AM24" i="9"/>
  <c r="AJ24" i="9"/>
  <c r="AG24" i="9"/>
  <c r="AD24" i="9"/>
  <c r="AA24" i="9"/>
  <c r="X24" i="9"/>
  <c r="U24" i="9"/>
  <c r="R24" i="9"/>
  <c r="O24" i="9"/>
  <c r="AP24" i="9" s="1"/>
  <c r="L24" i="9"/>
  <c r="I24" i="9"/>
  <c r="F24" i="9"/>
  <c r="AN23" i="9"/>
  <c r="AM23" i="9"/>
  <c r="AJ23" i="9"/>
  <c r="AG23" i="9"/>
  <c r="AD23" i="9"/>
  <c r="AA23" i="9"/>
  <c r="X23" i="9"/>
  <c r="U23" i="9"/>
  <c r="R23" i="9"/>
  <c r="O23" i="9"/>
  <c r="L23" i="9"/>
  <c r="I23" i="9"/>
  <c r="AP23" i="9" s="1"/>
  <c r="F23" i="9"/>
  <c r="AN22" i="9"/>
  <c r="AM22" i="9"/>
  <c r="AJ22" i="9"/>
  <c r="AG22" i="9"/>
  <c r="AD22" i="9"/>
  <c r="AA22" i="9"/>
  <c r="X22" i="9"/>
  <c r="U22" i="9"/>
  <c r="R22" i="9"/>
  <c r="O22" i="9"/>
  <c r="L22" i="9"/>
  <c r="I22" i="9"/>
  <c r="F22" i="9"/>
  <c r="AP22" i="9" s="1"/>
  <c r="AN21" i="9"/>
  <c r="AM21" i="9"/>
  <c r="AJ21" i="9"/>
  <c r="AG21" i="9"/>
  <c r="AD21" i="9"/>
  <c r="AA21" i="9"/>
  <c r="X21" i="9"/>
  <c r="U21" i="9"/>
  <c r="AP21" i="9" s="1"/>
  <c r="R21" i="9"/>
  <c r="O21" i="9"/>
  <c r="L21" i="9"/>
  <c r="I21" i="9"/>
  <c r="F21" i="9"/>
  <c r="AN20" i="9"/>
  <c r="AM20" i="9"/>
  <c r="AJ20" i="9"/>
  <c r="AG20" i="9"/>
  <c r="AD20" i="9"/>
  <c r="AA20" i="9"/>
  <c r="X20" i="9"/>
  <c r="U20" i="9"/>
  <c r="R20" i="9"/>
  <c r="O20" i="9"/>
  <c r="AP20" i="9" s="1"/>
  <c r="L20" i="9"/>
  <c r="I20" i="9"/>
  <c r="F20" i="9"/>
  <c r="AN19" i="9"/>
  <c r="AN28" i="9" s="1"/>
  <c r="AM19" i="9"/>
  <c r="AM28" i="9" s="1"/>
  <c r="AJ19" i="9"/>
  <c r="AJ28" i="9" s="1"/>
  <c r="AG19" i="9"/>
  <c r="AG28" i="9" s="1"/>
  <c r="AD19" i="9"/>
  <c r="AD28" i="9" s="1"/>
  <c r="AA19" i="9"/>
  <c r="AA28" i="9" s="1"/>
  <c r="X19" i="9"/>
  <c r="X28" i="9" s="1"/>
  <c r="U19" i="9"/>
  <c r="U28" i="9" s="1"/>
  <c r="R19" i="9"/>
  <c r="R28" i="9" s="1"/>
  <c r="O19" i="9"/>
  <c r="O28" i="9" s="1"/>
  <c r="L19" i="9"/>
  <c r="L28" i="9" s="1"/>
  <c r="I19" i="9"/>
  <c r="I28" i="9" s="1"/>
  <c r="F19" i="9"/>
  <c r="F28" i="9" s="1"/>
  <c r="AB17" i="9"/>
  <c r="AB30" i="9" s="1"/>
  <c r="V17" i="9"/>
  <c r="V30" i="9" s="1"/>
  <c r="P17" i="9"/>
  <c r="P30" i="9" s="1"/>
  <c r="B17" i="9"/>
  <c r="B30" i="9" s="1"/>
  <c r="AK15" i="9"/>
  <c r="AJ15" i="9"/>
  <c r="AH15" i="9"/>
  <c r="AE15" i="9"/>
  <c r="AB15" i="9"/>
  <c r="Y15" i="9"/>
  <c r="X15" i="9"/>
  <c r="V15" i="9"/>
  <c r="U15" i="9"/>
  <c r="S15" i="9"/>
  <c r="P15" i="9"/>
  <c r="M15" i="9"/>
  <c r="L15" i="9"/>
  <c r="J15" i="9"/>
  <c r="G15" i="9"/>
  <c r="B15" i="9"/>
  <c r="AN14" i="9"/>
  <c r="AM14" i="9"/>
  <c r="AJ14" i="9"/>
  <c r="AG14" i="9"/>
  <c r="AD14" i="9"/>
  <c r="AA14" i="9"/>
  <c r="X14" i="9"/>
  <c r="U14" i="9"/>
  <c r="R14" i="9"/>
  <c r="O14" i="9"/>
  <c r="L14" i="9"/>
  <c r="I14" i="9"/>
  <c r="AP14" i="9" s="1"/>
  <c r="F14" i="9"/>
  <c r="AN13" i="9"/>
  <c r="AM13" i="9"/>
  <c r="AM15" i="9" s="1"/>
  <c r="AJ13" i="9"/>
  <c r="AG13" i="9"/>
  <c r="AG15" i="9" s="1"/>
  <c r="AD13" i="9"/>
  <c r="AA13" i="9"/>
  <c r="AA15" i="9" s="1"/>
  <c r="X13" i="9"/>
  <c r="U13" i="9"/>
  <c r="R13" i="9"/>
  <c r="O13" i="9"/>
  <c r="O15" i="9" s="1"/>
  <c r="L13" i="9"/>
  <c r="I13" i="9"/>
  <c r="I15" i="9" s="1"/>
  <c r="F13" i="9"/>
  <c r="AP13" i="9" s="1"/>
  <c r="AP12" i="9"/>
  <c r="AP15" i="9" s="1"/>
  <c r="AN12" i="9"/>
  <c r="AN15" i="9" s="1"/>
  <c r="AM12" i="9"/>
  <c r="AL12" i="9"/>
  <c r="AJ12" i="9"/>
  <c r="AI12" i="9"/>
  <c r="AG12" i="9"/>
  <c r="AF12" i="9"/>
  <c r="AF17" i="9" s="1"/>
  <c r="AF30" i="9" s="1"/>
  <c r="AF32" i="9" s="1"/>
  <c r="AD12" i="9"/>
  <c r="AD15" i="9" s="1"/>
  <c r="AC12" i="9"/>
  <c r="AA12" i="9"/>
  <c r="Z12" i="9"/>
  <c r="X12" i="9"/>
  <c r="W12" i="9"/>
  <c r="U12" i="9"/>
  <c r="T12" i="9"/>
  <c r="T17" i="9" s="1"/>
  <c r="T30" i="9" s="1"/>
  <c r="T32" i="9" s="1"/>
  <c r="R12" i="9"/>
  <c r="R15" i="9" s="1"/>
  <c r="Q12" i="9"/>
  <c r="O12" i="9"/>
  <c r="N12" i="9"/>
  <c r="L12" i="9"/>
  <c r="K12" i="9"/>
  <c r="I12" i="9"/>
  <c r="H12" i="9"/>
  <c r="AO12" i="9" s="1"/>
  <c r="AO15" i="9" s="1"/>
  <c r="F12" i="9"/>
  <c r="F15" i="9" s="1"/>
  <c r="D12" i="9"/>
  <c r="AK10" i="9"/>
  <c r="AK17" i="9" s="1"/>
  <c r="AK30" i="9" s="1"/>
  <c r="AH10" i="9"/>
  <c r="AH17" i="9" s="1"/>
  <c r="AH30" i="9" s="1"/>
  <c r="AE10" i="9"/>
  <c r="AE17" i="9" s="1"/>
  <c r="AE30" i="9" s="1"/>
  <c r="AB10" i="9"/>
  <c r="AA10" i="9"/>
  <c r="Y10" i="9"/>
  <c r="Y17" i="9" s="1"/>
  <c r="Y30" i="9" s="1"/>
  <c r="V10" i="9"/>
  <c r="S10" i="9"/>
  <c r="S17" i="9" s="1"/>
  <c r="S30" i="9" s="1"/>
  <c r="P10" i="9"/>
  <c r="M10" i="9"/>
  <c r="M17" i="9" s="1"/>
  <c r="M30" i="9" s="1"/>
  <c r="J10" i="9"/>
  <c r="J17" i="9" s="1"/>
  <c r="J30" i="9" s="1"/>
  <c r="G10" i="9"/>
  <c r="G17" i="9" s="1"/>
  <c r="G30" i="9" s="1"/>
  <c r="B10" i="9"/>
  <c r="AN9" i="9"/>
  <c r="AM9" i="9"/>
  <c r="AJ9" i="9"/>
  <c r="AG9" i="9"/>
  <c r="AD9" i="9"/>
  <c r="AA9" i="9"/>
  <c r="X9" i="9"/>
  <c r="U9" i="9"/>
  <c r="R9" i="9"/>
  <c r="O9" i="9"/>
  <c r="AP9" i="9" s="1"/>
  <c r="L9" i="9"/>
  <c r="I9" i="9"/>
  <c r="F9" i="9"/>
  <c r="AN8" i="9"/>
  <c r="AM8" i="9"/>
  <c r="AM10" i="9" s="1"/>
  <c r="AJ8" i="9"/>
  <c r="AG8" i="9"/>
  <c r="AD8" i="9"/>
  <c r="AA8" i="9"/>
  <c r="X8" i="9"/>
  <c r="U8" i="9"/>
  <c r="R8" i="9"/>
  <c r="O8" i="9"/>
  <c r="O10" i="9" s="1"/>
  <c r="O17" i="9" s="1"/>
  <c r="L8" i="9"/>
  <c r="I8" i="9"/>
  <c r="AP8" i="9" s="1"/>
  <c r="F8" i="9"/>
  <c r="AN7" i="9"/>
  <c r="AM7" i="9"/>
  <c r="AL7" i="9"/>
  <c r="AL17" i="9" s="1"/>
  <c r="AL30" i="9" s="1"/>
  <c r="AL32" i="9" s="1"/>
  <c r="AJ7" i="9"/>
  <c r="AI7" i="9"/>
  <c r="AG7" i="9"/>
  <c r="AF7" i="9"/>
  <c r="AD7" i="9"/>
  <c r="AC7" i="9"/>
  <c r="AA7" i="9"/>
  <c r="Z7" i="9"/>
  <c r="X7" i="9"/>
  <c r="W7" i="9"/>
  <c r="U7" i="9"/>
  <c r="T7" i="9"/>
  <c r="R7" i="9"/>
  <c r="Q7" i="9"/>
  <c r="O7" i="9"/>
  <c r="N7" i="9"/>
  <c r="N17" i="9" s="1"/>
  <c r="N30" i="9" s="1"/>
  <c r="N32" i="9" s="1"/>
  <c r="L7" i="9"/>
  <c r="K7" i="9"/>
  <c r="I7" i="9"/>
  <c r="H7" i="9"/>
  <c r="F7" i="9"/>
  <c r="AP7" i="9" s="1"/>
  <c r="D7" i="9"/>
  <c r="AO7" i="9" s="1"/>
  <c r="AN6" i="9"/>
  <c r="AM6" i="9"/>
  <c r="AJ6" i="9"/>
  <c r="AG6" i="9"/>
  <c r="AD6" i="9"/>
  <c r="AA6" i="9"/>
  <c r="X6" i="9"/>
  <c r="U6" i="9"/>
  <c r="R6" i="9"/>
  <c r="O6" i="9"/>
  <c r="L6" i="9"/>
  <c r="I6" i="9"/>
  <c r="AP6" i="9" s="1"/>
  <c r="F6" i="9"/>
  <c r="AN5" i="9"/>
  <c r="AM5" i="9"/>
  <c r="AJ5" i="9"/>
  <c r="AG5" i="9"/>
  <c r="AD5" i="9"/>
  <c r="AD10" i="9" s="1"/>
  <c r="AA5" i="9"/>
  <c r="X5" i="9"/>
  <c r="U5" i="9"/>
  <c r="R5" i="9"/>
  <c r="R10" i="9" s="1"/>
  <c r="O5" i="9"/>
  <c r="L5" i="9"/>
  <c r="I5" i="9"/>
  <c r="F5" i="9"/>
  <c r="F10" i="9" s="1"/>
  <c r="AN4" i="9"/>
  <c r="AN10" i="9" s="1"/>
  <c r="AM4" i="9"/>
  <c r="AL4" i="9"/>
  <c r="AJ4" i="9"/>
  <c r="AJ10" i="9" s="1"/>
  <c r="AJ17" i="9" s="1"/>
  <c r="AJ30" i="9" s="1"/>
  <c r="AI4" i="9"/>
  <c r="AI17" i="9" s="1"/>
  <c r="AI30" i="9" s="1"/>
  <c r="AI32" i="9" s="1"/>
  <c r="AG4" i="9"/>
  <c r="AG10" i="9" s="1"/>
  <c r="AF4" i="9"/>
  <c r="AD4" i="9"/>
  <c r="AC4" i="9"/>
  <c r="AC17" i="9" s="1"/>
  <c r="AC30" i="9" s="1"/>
  <c r="AC32" i="9" s="1"/>
  <c r="AA4" i="9"/>
  <c r="Z4" i="9"/>
  <c r="Z17" i="9" s="1"/>
  <c r="Z30" i="9" s="1"/>
  <c r="Z32" i="9" s="1"/>
  <c r="X4" i="9"/>
  <c r="X10" i="9" s="1"/>
  <c r="X17" i="9" s="1"/>
  <c r="X30" i="9" s="1"/>
  <c r="W4" i="9"/>
  <c r="W17" i="9" s="1"/>
  <c r="W30" i="9" s="1"/>
  <c r="W32" i="9" s="1"/>
  <c r="U4" i="9"/>
  <c r="U10" i="9" s="1"/>
  <c r="U17" i="9" s="1"/>
  <c r="U30" i="9" s="1"/>
  <c r="T4" i="9"/>
  <c r="R4" i="9"/>
  <c r="Q4" i="9"/>
  <c r="Q17" i="9" s="1"/>
  <c r="Q30" i="9" s="1"/>
  <c r="Q32" i="9" s="1"/>
  <c r="O4" i="9"/>
  <c r="N4" i="9"/>
  <c r="L4" i="9"/>
  <c r="L10" i="9" s="1"/>
  <c r="L17" i="9" s="1"/>
  <c r="L30" i="9" s="1"/>
  <c r="K4" i="9"/>
  <c r="K17" i="9" s="1"/>
  <c r="K30" i="9" s="1"/>
  <c r="K32" i="9" s="1"/>
  <c r="I4" i="9"/>
  <c r="AP4" i="9" s="1"/>
  <c r="H4" i="9"/>
  <c r="F4" i="9"/>
  <c r="D4" i="9"/>
  <c r="D17" i="9" s="1"/>
  <c r="D30" i="9" s="1"/>
  <c r="D32" i="9" s="1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N40" i="8"/>
  <c r="N39" i="8"/>
  <c r="N38" i="8"/>
  <c r="N37" i="8"/>
  <c r="N36" i="8"/>
  <c r="N35" i="8"/>
  <c r="N41" i="8" s="1"/>
  <c r="M32" i="8"/>
  <c r="M42" i="8" s="1"/>
  <c r="M44" i="8" s="1"/>
  <c r="L32" i="8"/>
  <c r="L42" i="8" s="1"/>
  <c r="L44" i="8" s="1"/>
  <c r="K32" i="8"/>
  <c r="K42" i="8" s="1"/>
  <c r="K44" i="8" s="1"/>
  <c r="J32" i="8"/>
  <c r="J42" i="8" s="1"/>
  <c r="J44" i="8" s="1"/>
  <c r="I32" i="8"/>
  <c r="I42" i="8" s="1"/>
  <c r="I44" i="8" s="1"/>
  <c r="H32" i="8"/>
  <c r="H42" i="8" s="1"/>
  <c r="H44" i="8" s="1"/>
  <c r="G32" i="8"/>
  <c r="G42" i="8" s="1"/>
  <c r="G44" i="8" s="1"/>
  <c r="F32" i="8"/>
  <c r="F42" i="8" s="1"/>
  <c r="F44" i="8" s="1"/>
  <c r="E32" i="8"/>
  <c r="E42" i="8" s="1"/>
  <c r="E44" i="8" s="1"/>
  <c r="D32" i="8"/>
  <c r="D42" i="8" s="1"/>
  <c r="D44" i="8" s="1"/>
  <c r="C32" i="8"/>
  <c r="C42" i="8" s="1"/>
  <c r="C44" i="8" s="1"/>
  <c r="B32" i="8"/>
  <c r="B42" i="8" s="1"/>
  <c r="B44" i="8" s="1"/>
  <c r="N31" i="8"/>
  <c r="N30" i="8"/>
  <c r="N29" i="8"/>
  <c r="N28" i="8"/>
  <c r="N27" i="8"/>
  <c r="N26" i="8"/>
  <c r="Q21" i="8" s="1"/>
  <c r="N25" i="8"/>
  <c r="N32" i="8" s="1"/>
  <c r="K19" i="8"/>
  <c r="I19" i="8"/>
  <c r="G19" i="8"/>
  <c r="C19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N16" i="8"/>
  <c r="N15" i="8"/>
  <c r="N14" i="8"/>
  <c r="M12" i="8"/>
  <c r="M19" i="8" s="1"/>
  <c r="L12" i="8"/>
  <c r="L19" i="8" s="1"/>
  <c r="K12" i="8"/>
  <c r="J12" i="8"/>
  <c r="J19" i="8" s="1"/>
  <c r="I12" i="8"/>
  <c r="H12" i="8"/>
  <c r="H19" i="8" s="1"/>
  <c r="G12" i="8"/>
  <c r="F12" i="8"/>
  <c r="F19" i="8" s="1"/>
  <c r="E12" i="8"/>
  <c r="E19" i="8" s="1"/>
  <c r="D12" i="8"/>
  <c r="D19" i="8" s="1"/>
  <c r="C12" i="8"/>
  <c r="B12" i="8"/>
  <c r="B19" i="8" s="1"/>
  <c r="N11" i="8"/>
  <c r="N10" i="8"/>
  <c r="N9" i="8"/>
  <c r="N8" i="8"/>
  <c r="N7" i="8"/>
  <c r="N6" i="8"/>
  <c r="N12" i="8" s="1"/>
  <c r="N19" i="8" s="1"/>
  <c r="L6" i="8"/>
  <c r="N5" i="8"/>
  <c r="N4" i="8"/>
  <c r="R17" i="9" l="1"/>
  <c r="R30" i="9" s="1"/>
  <c r="O30" i="9"/>
  <c r="AM17" i="9"/>
  <c r="AM30" i="9" s="1"/>
  <c r="P21" i="8"/>
  <c r="R21" i="8"/>
  <c r="AN17" i="9"/>
  <c r="AN30" i="9"/>
  <c r="F17" i="9"/>
  <c r="F30" i="9" s="1"/>
  <c r="AD17" i="9"/>
  <c r="AD30" i="9" s="1"/>
  <c r="AA17" i="9"/>
  <c r="AA30" i="9" s="1"/>
  <c r="N42" i="8"/>
  <c r="N44" i="8" s="1"/>
  <c r="AG17" i="9"/>
  <c r="AG30" i="9" s="1"/>
  <c r="AP5" i="9"/>
  <c r="AP10" i="9" s="1"/>
  <c r="H17" i="9"/>
  <c r="H30" i="9" s="1"/>
  <c r="H32" i="9" s="1"/>
  <c r="AP19" i="9"/>
  <c r="AP28" i="9" s="1"/>
  <c r="AO4" i="9"/>
  <c r="I10" i="9"/>
  <c r="I17" i="9" s="1"/>
  <c r="I30" i="9" s="1"/>
  <c r="AP17" i="9" l="1"/>
  <c r="AP30" i="9"/>
  <c r="AO32" i="9"/>
  <c r="AO10" i="9"/>
  <c r="AO17" i="9" s="1"/>
  <c r="AO30" i="9" s="1"/>
  <c r="D38" i="5" l="1"/>
  <c r="E38" i="5" s="1"/>
  <c r="C38" i="5"/>
  <c r="E29" i="5"/>
  <c r="E22" i="5"/>
  <c r="F38" i="5"/>
  <c r="G38" i="5" l="1"/>
  <c r="F37" i="5"/>
  <c r="F36" i="5"/>
  <c r="F35" i="5"/>
  <c r="F34" i="5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2" i="6"/>
  <c r="E26" i="5" l="1"/>
  <c r="E34" i="5"/>
  <c r="G34" i="5" l="1"/>
  <c r="E19" i="5"/>
  <c r="C35" i="5"/>
  <c r="E35" i="5" s="1"/>
  <c r="G35" i="5" l="1"/>
  <c r="C36" i="5"/>
  <c r="E36" i="5" s="1"/>
  <c r="C37" i="5" l="1"/>
  <c r="E37" i="5" s="1"/>
  <c r="G36" i="5"/>
  <c r="G37" i="5" l="1"/>
  <c r="E27" i="5"/>
  <c r="E28" i="5" s="1"/>
  <c r="E30" i="5" s="1"/>
  <c r="E20" i="5"/>
  <c r="E21" i="5" s="1"/>
  <c r="E23" i="5" s="1"/>
</calcChain>
</file>

<file path=xl/sharedStrings.xml><?xml version="1.0" encoding="utf-8"?>
<sst xmlns="http://schemas.openxmlformats.org/spreadsheetml/2006/main" count="2790" uniqueCount="201">
  <si>
    <t>State Parks and Recreation Commission</t>
  </si>
  <si>
    <t>2023-25</t>
  </si>
  <si>
    <t>ML-RF Reservation Fees</t>
  </si>
  <si>
    <t xml:space="preserve"> </t>
  </si>
  <si>
    <t>Subobject</t>
  </si>
  <si>
    <t>Biennium</t>
  </si>
  <si>
    <t>Total</t>
  </si>
  <si>
    <t>ER</t>
  </si>
  <si>
    <t>2015-17</t>
  </si>
  <si>
    <t>2017-19</t>
  </si>
  <si>
    <t>2019-21</t>
  </si>
  <si>
    <t>2021-23</t>
  </si>
  <si>
    <t>Notes:</t>
  </si>
  <si>
    <t>(1)  Data pulled 8/22/2022</t>
  </si>
  <si>
    <t>(2)  2021-23 is FY2022 "actual" times 2</t>
  </si>
  <si>
    <t>2021-23 Actual =&gt;</t>
  </si>
  <si>
    <t>2021-23 Current Base =&gt;</t>
  </si>
  <si>
    <t>Current Base vs. Actual Variance =&gt;</t>
  </si>
  <si>
    <t>2023 Supplemental Request (Rounded to Even Amount) =&gt;</t>
  </si>
  <si>
    <t>2023 Supplemental Request by Fiscal Year =&gt;</t>
  </si>
  <si>
    <t>2023-25 Request (Rounded to Even Amount) =&gt;</t>
  </si>
  <si>
    <t>2023-25 Request by Fiscal Year =&gt;</t>
  </si>
  <si>
    <t>Initial Base</t>
  </si>
  <si>
    <t>Base Adjustment</t>
  </si>
  <si>
    <t>Net Base</t>
  </si>
  <si>
    <t>Actual Expenditures</t>
  </si>
  <si>
    <t>Variance Base/Actual</t>
  </si>
  <si>
    <t>Fiscal Year</t>
  </si>
  <si>
    <t>Fiscal Month</t>
  </si>
  <si>
    <t>GL Account</t>
  </si>
  <si>
    <t>Object</t>
  </si>
  <si>
    <t>Object Title</t>
  </si>
  <si>
    <t>Subobject Title</t>
  </si>
  <si>
    <t>Subsubobject</t>
  </si>
  <si>
    <t>Subsubobject Title</t>
  </si>
  <si>
    <t>Program Index</t>
  </si>
  <si>
    <t>Program Index Title</t>
  </si>
  <si>
    <t>Expenditure Authority Index</t>
  </si>
  <si>
    <t>Expenditure Authority Index Title</t>
  </si>
  <si>
    <t>Account</t>
  </si>
  <si>
    <t>Account Title</t>
  </si>
  <si>
    <t>Amount</t>
  </si>
  <si>
    <t>2022</t>
  </si>
  <si>
    <t>02</t>
  </si>
  <si>
    <t>6510</t>
  </si>
  <si>
    <t>E</t>
  </si>
  <si>
    <t>Goods and Services</t>
  </si>
  <si>
    <t>Other Contractual Services</t>
  </si>
  <si>
    <t xml:space="preserve">    </t>
  </si>
  <si>
    <t>Not Specified</t>
  </si>
  <si>
    <t>30302</t>
  </si>
  <si>
    <t>30302 Reservations</t>
  </si>
  <si>
    <t>150</t>
  </si>
  <si>
    <t>Prsa Salaries and Expenses</t>
  </si>
  <si>
    <t>269</t>
  </si>
  <si>
    <t>Parks Renewal/Stewardship Account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</si>
  <si>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</si>
  <si>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</si>
  <si>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</si>
  <si>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</si>
  <si>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</si>
  <si>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</si>
  <si>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</si>
  <si>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</si>
  <si>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</si>
  <si>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</si>
  <si>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99</t>
  </si>
  <si>
    <t>2020</t>
  </si>
  <si>
    <t>2021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</si>
  <si>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</si>
  <si>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</si>
  <si>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</si>
  <si>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</si>
  <si>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</si>
  <si>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</si>
  <si>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</si>
  <si>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</si>
  <si>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</si>
  <si>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</si>
  <si>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6505</t>
  </si>
  <si>
    <t>R220</t>
  </si>
  <si>
    <t>Investigative Services</t>
  </si>
  <si>
    <t>24</t>
  </si>
  <si>
    <t>25</t>
  </si>
  <si>
    <t>2018</t>
  </si>
  <si>
    <t>2019</t>
  </si>
  <si>
    <t>2016</t>
  </si>
  <si>
    <t>Goods and Other Services</t>
  </si>
  <si>
    <t>2017</t>
  </si>
  <si>
    <t>RESERVATION FEE COLLECTIONS FY22</t>
  </si>
  <si>
    <t>FM01</t>
  </si>
  <si>
    <t>FM02</t>
  </si>
  <si>
    <t>FM03</t>
  </si>
  <si>
    <t>FM04</t>
  </si>
  <si>
    <t>FM05</t>
  </si>
  <si>
    <t>FM06</t>
  </si>
  <si>
    <t>FM07</t>
  </si>
  <si>
    <t>FM08</t>
  </si>
  <si>
    <t>FM09</t>
  </si>
  <si>
    <t>FM10</t>
  </si>
  <si>
    <t>FM11</t>
  </si>
  <si>
    <t>FM12</t>
  </si>
  <si>
    <t>July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</si>
  <si>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</si>
  <si>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</si>
  <si>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</si>
  <si>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</si>
  <si>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</si>
  <si>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</si>
  <si>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</si>
  <si>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</si>
  <si>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</si>
  <si>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</si>
  <si>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</si>
  <si>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Reservation Fees Collected - CAMIS Call Center/Internet</t>
  </si>
  <si>
    <t>Park Collections</t>
  </si>
  <si>
    <t>Refunds</t>
  </si>
  <si>
    <t>Transfers - Non-payment transactions</t>
  </si>
  <si>
    <t>Yellow Phone Reservations/Changes/Cancels</t>
  </si>
  <si>
    <t>Gift Cards</t>
  </si>
  <si>
    <t>Chargebacks</t>
  </si>
  <si>
    <t>Deferred Revenue Adjustment</t>
  </si>
  <si>
    <t>Total Reservation Fees Collected (GL 5190 040230)</t>
  </si>
  <si>
    <t>Revenue from reservation fees</t>
  </si>
  <si>
    <t>Payment to Vendor for Paid Reservation/Change/Cancel</t>
  </si>
  <si>
    <t>Pay Camis from GL 5190 040230</t>
  </si>
  <si>
    <t>REFUND 3/28/2022</t>
  </si>
  <si>
    <t>Move Parks Share of Paid Reservations to Revenue</t>
  </si>
  <si>
    <t>Move to Parks reservation fee revenue account</t>
  </si>
  <si>
    <t>Total Fees Disbursed from GL 5190 040230</t>
  </si>
  <si>
    <t>Difference of Amount Collected and Amount Disbursed**</t>
  </si>
  <si>
    <t>Difference should be zero</t>
  </si>
  <si>
    <t>**Positive amount = debit balance in liability account = disbursed more than collected this month= waived customer fee but still pay Camis for service; *Negative amount = collected more than disbursed this month</t>
  </si>
  <si>
    <t>Paid to Camis FY22</t>
  </si>
  <si>
    <t>DV</t>
  </si>
  <si>
    <t>Non-DV</t>
  </si>
  <si>
    <t>VENDOR PAYMENTS &amp; CREDITS FY22</t>
  </si>
  <si>
    <t>Expenditures to State Parks - no fees collected from customers</t>
  </si>
  <si>
    <t>Additional Fee for Change &amp; Cancel Fees (eff 10/2015)</t>
  </si>
  <si>
    <t>Pay Camis for Disabled Veterans No Charge Transactions</t>
  </si>
  <si>
    <t>Foster families get free camping, but still pay transaction fees</t>
  </si>
  <si>
    <t>Yellow Phone Transaction Fees</t>
  </si>
  <si>
    <t>Annual Terminal Billing</t>
  </si>
  <si>
    <t>PinPad extension cables</t>
  </si>
  <si>
    <t>Modified cancellations</t>
  </si>
  <si>
    <t>Web Store Sales</t>
  </si>
  <si>
    <t>Total Additional Payments to Vendor</t>
  </si>
  <si>
    <t>Pay Camis using 30302</t>
  </si>
  <si>
    <t xml:space="preserve">Expenditure Reductions </t>
  </si>
  <si>
    <t>Ingenico Partial Authorization Correction WA-30098</t>
  </si>
  <si>
    <t>Service Penalties - Abandon Rate</t>
  </si>
  <si>
    <t>Service Penalties - Hold time in queue</t>
  </si>
  <si>
    <t>In-park system downtime/On-line res system downtime</t>
  </si>
  <si>
    <t>Service Penalties - Call Center downtime</t>
  </si>
  <si>
    <t>Service Penalties - Help desk response time penalty</t>
  </si>
  <si>
    <t>Total Reduction of Payment to Vendor</t>
  </si>
  <si>
    <t>Credit from Camis to 30302</t>
  </si>
  <si>
    <t>Calculated Net Payment to Vendor</t>
  </si>
  <si>
    <t>Actual Payment to Vendor</t>
  </si>
  <si>
    <t>Difference equals refund amount</t>
  </si>
  <si>
    <t>RESERVATION COUNTS, REVENUE AND FEES BY MONTH - FY22</t>
  </si>
  <si>
    <t>NOTE:  grayed fields are calculated fields.  Data entered into white fields only.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</si>
  <si>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</si>
  <si>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</si>
  <si>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</si>
  <si>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</si>
  <si>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</si>
  <si>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</si>
  <si>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</si>
  <si>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</si>
  <si>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</si>
  <si>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June 2022</t>
  </si>
  <si>
    <t>TOTAL</t>
  </si>
  <si>
    <t>Tran Type</t>
  </si>
  <si>
    <t># Res</t>
  </si>
  <si>
    <t>Fee</t>
  </si>
  <si>
    <t>Parks Revenue</t>
  </si>
  <si>
    <t>CAMIS Payment</t>
  </si>
  <si>
    <t>CC Full Res</t>
  </si>
  <si>
    <t>CC Full Chg</t>
  </si>
  <si>
    <t>CC Full Canc</t>
  </si>
  <si>
    <t>IN Full Res</t>
  </si>
  <si>
    <t>IN Full Chg</t>
  </si>
  <si>
    <t>IN Full Canc</t>
  </si>
  <si>
    <t>Total Call Center &amp; Internet Reservations</t>
  </si>
  <si>
    <t>PK Full Res</t>
  </si>
  <si>
    <t>PK Full Chg</t>
  </si>
  <si>
    <t>PK Full Canc</t>
  </si>
  <si>
    <t>Total Park Reservations</t>
  </si>
  <si>
    <t>Total Paid Reservations</t>
  </si>
  <si>
    <t>CC Free Res</t>
  </si>
  <si>
    <t>CC Free Chg</t>
  </si>
  <si>
    <t>CC Free Canc</t>
  </si>
  <si>
    <t>IN Free Res</t>
  </si>
  <si>
    <t>IN Free Chg</t>
  </si>
  <si>
    <t>IN Free Canc</t>
  </si>
  <si>
    <t>PK Free Res</t>
  </si>
  <si>
    <t>PK Free Chg</t>
  </si>
  <si>
    <t>PK Free Canc</t>
  </si>
  <si>
    <t>Total Free Reservations</t>
  </si>
  <si>
    <t>Total Parks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</si>
</sst>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i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4" fillId="0" borderId="0" xfId="1" applyFont="1"/>
    <xf numFmtId="0" fontId="5" fillId="0" borderId="0" xfId="1" applyFont="1"/>
    <xf numFmtId="0" fontId="5" fillId="0" borderId="3" xfId="0" applyFont="1" applyBorder="1"/>
    <xf numFmtId="0" fontId="5" fillId="0" borderId="0" xfId="0" applyFont="1"/>
    <xf numFmtId="38" fontId="5" fillId="0" borderId="0" xfId="0" applyNumberFormat="1" applyFont="1"/>
    <xf numFmtId="0" fontId="5" fillId="0" borderId="0" xfId="1" applyFont="1" applyAlignment="1">
      <alignment horizontal="right" indent="1"/>
    </xf>
    <xf numFmtId="38" fontId="5" fillId="0" borderId="0" xfId="1" applyNumberFormat="1" applyFont="1"/>
    <xf numFmtId="0" fontId="4" fillId="0" borderId="0" xfId="1" applyFont="1" applyAlignment="1">
      <alignment horizontal="right" indent="1"/>
    </xf>
    <xf numFmtId="38" fontId="4" fillId="0" borderId="0" xfId="1" applyNumberFormat="1" applyFo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wrapText="1"/>
    </xf>
    <xf numFmtId="0" fontId="5" fillId="0" borderId="0" xfId="1" quotePrefix="1" applyFont="1" applyAlignment="1">
      <alignment horizontal="center"/>
    </xf>
    <xf numFmtId="38" fontId="5" fillId="5" borderId="0" xfId="1" applyNumberFormat="1" applyFont="1" applyFill="1"/>
    <xf numFmtId="0" fontId="5" fillId="0" borderId="3" xfId="0" pivotButton="1" applyFont="1" applyBorder="1"/>
    <xf numFmtId="38" fontId="5" fillId="0" borderId="6" xfId="0" applyNumberFormat="1" applyFont="1" applyBorder="1"/>
    <xf numFmtId="0" fontId="5" fillId="0" borderId="6" xfId="0" applyFont="1" applyBorder="1"/>
    <xf numFmtId="0" fontId="6" fillId="6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7" fillId="7" borderId="0" xfId="0" applyFont="1" applyFill="1" applyAlignment="1">
      <alignment horizontal="left"/>
    </xf>
    <xf numFmtId="0" fontId="5" fillId="0" borderId="4" xfId="0" applyFont="1" applyBorder="1"/>
    <xf numFmtId="0" fontId="5" fillId="0" borderId="7" xfId="0" applyFont="1" applyBorder="1"/>
    <xf numFmtId="0" fontId="5" fillId="0" borderId="5" xfId="0" applyFont="1" applyBorder="1"/>
    <xf numFmtId="38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38" fontId="5" fillId="0" borderId="11" xfId="0" applyNumberFormat="1" applyFont="1" applyBorder="1"/>
    <xf numFmtId="0" fontId="8" fillId="8" borderId="0" xfId="1" quotePrefix="1" applyFont="1" applyFill="1" applyAlignment="1">
      <alignment horizontal="center"/>
    </xf>
    <xf numFmtId="38" fontId="5" fillId="8" borderId="0" xfId="1" applyNumberFormat="1" applyFont="1" applyFill="1"/>
    <xf numFmtId="38" fontId="8" fillId="8" borderId="0" xfId="1" applyNumberFormat="1" applyFont="1" applyFill="1"/>
    <xf numFmtId="0" fontId="9" fillId="0" borderId="0" xfId="2"/>
    <xf numFmtId="49" fontId="12" fillId="0" borderId="12" xfId="2" applyNumberFormat="1" applyFont="1" applyBorder="1" applyAlignment="1">
      <alignment horizontal="center"/>
    </xf>
    <xf numFmtId="49" fontId="12" fillId="0" borderId="0" xfId="2" applyNumberFormat="1" applyFont="1" applyAlignment="1">
      <alignment horizontal="center"/>
    </xf>
    <xf numFmtId="0" fontId="9" fillId="0" borderId="0" xfId="2" applyAlignment="1">
      <alignment horizontal="left"/>
    </xf>
    <xf numFmtId="39" fontId="3" fillId="0" borderId="0" xfId="3" applyNumberFormat="1"/>
    <xf numFmtId="39" fontId="9" fillId="0" borderId="0" xfId="2" applyNumberFormat="1"/>
    <xf numFmtId="39" fontId="9" fillId="8" borderId="0" xfId="2" applyNumberFormat="1" applyFill="1"/>
    <xf numFmtId="0" fontId="9" fillId="0" borderId="0" xfId="2" applyAlignment="1">
      <alignment horizontal="left" vertical="top"/>
    </xf>
    <xf numFmtId="164" fontId="12" fillId="0" borderId="0" xfId="2" applyNumberFormat="1" applyFont="1" applyAlignment="1">
      <alignment horizontal="right"/>
    </xf>
    <xf numFmtId="39" fontId="9" fillId="8" borderId="13" xfId="2" applyNumberFormat="1" applyFill="1" applyBorder="1"/>
    <xf numFmtId="0" fontId="13" fillId="0" borderId="0" xfId="2" applyFont="1" applyAlignment="1">
      <alignment horizontal="left" vertical="top"/>
    </xf>
    <xf numFmtId="0" fontId="9" fillId="8" borderId="0" xfId="2" applyFill="1"/>
    <xf numFmtId="0" fontId="13" fillId="0" borderId="0" xfId="2" applyFont="1" applyAlignment="1">
      <alignment vertical="top"/>
    </xf>
    <xf numFmtId="39" fontId="14" fillId="0" borderId="0" xfId="2" applyNumberFormat="1" applyFont="1" applyAlignment="1">
      <alignment horizontal="right"/>
    </xf>
    <xf numFmtId="164" fontId="14" fillId="0" borderId="12" xfId="2" applyNumberFormat="1" applyFont="1" applyBorder="1"/>
    <xf numFmtId="0" fontId="13" fillId="0" borderId="0" xfId="2" applyFont="1"/>
    <xf numFmtId="0" fontId="12" fillId="0" borderId="0" xfId="2" applyFont="1" applyAlignment="1">
      <alignment horizontal="right"/>
    </xf>
    <xf numFmtId="0" fontId="15" fillId="0" borderId="0" xfId="2" applyFont="1" applyAlignment="1">
      <alignment horizontal="left" vertical="top"/>
    </xf>
    <xf numFmtId="0" fontId="12" fillId="0" borderId="0" xfId="2" applyFont="1" applyAlignment="1">
      <alignment horizontal="left"/>
    </xf>
    <xf numFmtId="39" fontId="12" fillId="8" borderId="13" xfId="2" applyNumberFormat="1" applyFont="1" applyFill="1" applyBorder="1"/>
    <xf numFmtId="39" fontId="12" fillId="9" borderId="13" xfId="2" applyNumberFormat="1" applyFont="1" applyFill="1" applyBorder="1"/>
    <xf numFmtId="39" fontId="16" fillId="0" borderId="0" xfId="2" quotePrefix="1" applyNumberFormat="1" applyFont="1"/>
    <xf numFmtId="0" fontId="9" fillId="10" borderId="12" xfId="2" applyFill="1" applyBorder="1" applyAlignment="1">
      <alignment wrapText="1"/>
    </xf>
    <xf numFmtId="0" fontId="9" fillId="10" borderId="12" xfId="2" applyFill="1" applyBorder="1" applyAlignment="1">
      <alignment horizontal="center"/>
    </xf>
    <xf numFmtId="39" fontId="9" fillId="10" borderId="0" xfId="2" applyNumberFormat="1" applyFill="1"/>
    <xf numFmtId="43" fontId="0" fillId="10" borderId="0" xfId="4" applyFont="1" applyFill="1"/>
    <xf numFmtId="0" fontId="17" fillId="0" borderId="0" xfId="2" applyFont="1" applyAlignment="1">
      <alignment horizontal="center"/>
    </xf>
    <xf numFmtId="39" fontId="12" fillId="0" borderId="0" xfId="2" quotePrefix="1" applyNumberFormat="1" applyFont="1"/>
    <xf numFmtId="39" fontId="9" fillId="10" borderId="0" xfId="2" quotePrefix="1" applyNumberFormat="1" applyFill="1"/>
    <xf numFmtId="39" fontId="9" fillId="0" borderId="0" xfId="2" quotePrefix="1" applyNumberFormat="1"/>
    <xf numFmtId="39" fontId="12" fillId="0" borderId="0" xfId="2" quotePrefix="1" applyNumberFormat="1" applyFont="1" applyAlignment="1">
      <alignment horizontal="right"/>
    </xf>
    <xf numFmtId="39" fontId="9" fillId="9" borderId="13" xfId="2" applyNumberFormat="1" applyFill="1" applyBorder="1"/>
    <xf numFmtId="39" fontId="13" fillId="8" borderId="0" xfId="2" applyNumberFormat="1" applyFont="1" applyFill="1"/>
    <xf numFmtId="39" fontId="9" fillId="0" borderId="0" xfId="2" quotePrefix="1" applyNumberFormat="1" applyAlignment="1">
      <alignment horizontal="right"/>
    </xf>
    <xf numFmtId="39" fontId="9" fillId="8" borderId="14" xfId="2" applyNumberFormat="1" applyFill="1" applyBorder="1"/>
    <xf numFmtId="39" fontId="12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/>
    <xf numFmtId="0" fontId="12" fillId="0" borderId="0" xfId="2" applyFont="1" applyAlignment="1">
      <alignment horizontal="center"/>
    </xf>
    <xf numFmtId="0" fontId="9" fillId="0" borderId="12" xfId="2" applyBorder="1" applyAlignment="1">
      <alignment horizontal="center" wrapText="1"/>
    </xf>
    <xf numFmtId="37" fontId="9" fillId="0" borderId="18" xfId="2" applyNumberFormat="1" applyBorder="1" applyAlignment="1">
      <alignment horizontal="center" wrapText="1"/>
    </xf>
    <xf numFmtId="164" fontId="9" fillId="0" borderId="12" xfId="2" applyNumberFormat="1" applyBorder="1" applyAlignment="1">
      <alignment horizontal="center" wrapText="1"/>
    </xf>
    <xf numFmtId="39" fontId="9" fillId="0" borderId="12" xfId="2" applyNumberFormat="1" applyBorder="1" applyAlignment="1">
      <alignment horizontal="center" wrapText="1"/>
    </xf>
    <xf numFmtId="39" fontId="9" fillId="0" borderId="19" xfId="2" applyNumberFormat="1" applyBorder="1" applyAlignment="1">
      <alignment horizontal="center" wrapText="1"/>
    </xf>
    <xf numFmtId="37" fontId="9" fillId="0" borderId="12" xfId="2" applyNumberFormat="1" applyBorder="1" applyAlignment="1">
      <alignment horizontal="center" wrapText="1"/>
    </xf>
    <xf numFmtId="37" fontId="9" fillId="0" borderId="20" xfId="2" applyNumberFormat="1" applyBorder="1" applyAlignment="1">
      <alignment horizontal="center" wrapText="1"/>
    </xf>
    <xf numFmtId="37" fontId="9" fillId="0" borderId="15" xfId="2" applyNumberFormat="1" applyBorder="1"/>
    <xf numFmtId="164" fontId="9" fillId="8" borderId="0" xfId="2" applyNumberFormat="1" applyFill="1"/>
    <xf numFmtId="39" fontId="9" fillId="8" borderId="16" xfId="2" applyNumberFormat="1" applyFill="1" applyBorder="1"/>
    <xf numFmtId="37" fontId="9" fillId="8" borderId="17" xfId="2" applyNumberFormat="1" applyFill="1" applyBorder="1"/>
    <xf numFmtId="39" fontId="9" fillId="8" borderId="12" xfId="2" applyNumberFormat="1" applyFill="1" applyBorder="1"/>
    <xf numFmtId="0" fontId="9" fillId="0" borderId="0" xfId="2" applyAlignment="1">
      <alignment horizontal="right"/>
    </xf>
    <xf numFmtId="37" fontId="9" fillId="8" borderId="21" xfId="2" applyNumberFormat="1" applyFill="1" applyBorder="1"/>
    <xf numFmtId="39" fontId="9" fillId="8" borderId="22" xfId="2" applyNumberFormat="1" applyFill="1" applyBorder="1"/>
    <xf numFmtId="37" fontId="9" fillId="8" borderId="23" xfId="2" applyNumberFormat="1" applyFill="1" applyBorder="1"/>
    <xf numFmtId="0" fontId="9" fillId="0" borderId="15" xfId="2" applyBorder="1"/>
    <xf numFmtId="0" fontId="9" fillId="8" borderId="17" xfId="2" applyFill="1" applyBorder="1"/>
    <xf numFmtId="39" fontId="12" fillId="8" borderId="22" xfId="2" applyNumberFormat="1" applyFont="1" applyFill="1" applyBorder="1"/>
    <xf numFmtId="37" fontId="9" fillId="0" borderId="21" xfId="2" applyNumberFormat="1" applyBorder="1"/>
    <xf numFmtId="0" fontId="10" fillId="0" borderId="12" xfId="2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9" fillId="0" borderId="15" xfId="2" quotePrefix="1" applyBorder="1" applyAlignment="1">
      <alignment horizontal="center"/>
    </xf>
    <xf numFmtId="0" fontId="9" fillId="0" borderId="0" xfId="2" quotePrefix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2" applyFont="1" applyAlignment="1">
      <alignment horizontal="center" wrapText="1"/>
    </xf>
    <xf numFmtId="0" fontId="9" fillId="0" borderId="16" xfId="2" quotePrefix="1" applyBorder="1" applyAlignment="1">
      <alignment horizontal="center"/>
    </xf>
    <xf numFmtId="17" fontId="9" fillId="0" borderId="0" xfId="2" quotePrefix="1" applyNumberFormat="1" applyAlignment="1">
      <alignment horizontal="center"/>
    </xf>
    <xf numFmtId="17" fontId="9" fillId="0" borderId="16" xfId="2" quotePrefix="1" applyNumberFormat="1" applyBorder="1" applyAlignment="1">
      <alignment horizontal="center"/>
    </xf>
  </cellXfs>
  <cellStyles count="5">
    <cellStyle name="Comma 2" xfId="4" xr:uid="{F144404E-BFCF-4E60-85D2-4C0CC5CB4FA0}"/>
    <cellStyle name="Normal" xfId="0" builtinId="0"/>
    <cellStyle name="Normal 2" xfId="1" xr:uid="{50332129-C940-4549-A1AA-E174D81C8715}"/>
    <cellStyle name="Normal 3" xfId="2" xr:uid="{68E4DF7B-FA7C-4946-8675-72AB261E0208}"/>
    <cellStyle name="Normal 3 2" xfId="3" xr:uid="{60E8EE06-80C8-42A0-ABF5-0583BBD08891}"/>
  </cellStyles>
  <dxfs count="12">
    <dxf>
      <font>
        <b/>
        <family val="2"/>
      </font>
    </dxf>
    <dxf>
      <numFmt numFmtId="6" formatCode="#,##0_);[Red]\(#,##0\)"/>
    </dxf>
    <dxf>
      <numFmt numFmtId="6" formatCode="#,##0_);[Red]\(#,##0\)"/>
    </dxf>
    <dxf>
      <font>
        <b/>
        <family val="2"/>
      </font>
    </dxf>
    <dxf>
      <alignment horizontal="center"/>
    </dxf>
    <dxf>
      <font>
        <name val="Times New Roman"/>
        <family val="1"/>
      </font>
    </dxf>
    <dxf>
      <font>
        <name val="Times New Roman"/>
        <family val="1"/>
      </font>
    </dxf>
    <dxf>
      <font>
        <name val="Times New Roman"/>
        <family val="1"/>
      </font>
    </dxf>
    <dxf>
      <font>
        <name val="Times New Roman"/>
        <family val="1"/>
      </font>
    </dxf>
    <dxf>
      <font>
        <name val="Times New Roman"/>
        <family val="1"/>
      </font>
    </dxf>
    <dxf>
      <font>
        <name val="Times New Roman"/>
        <family val="1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urch, Van (PARKS)" refreshedDate="44795.65068564815" createdVersion="8" refreshedVersion="8" minRefreshableVersion="3" recordCount="84" xr:uid="{E2AFCCE0-896A-472D-80D8-6F7064D755FF}">
  <cacheSource type="worksheet">
    <worksheetSource ref="A1:Q85" sheet="DATA"/>
  </cacheSource>
  <cacheFields count="17">
    <cacheField name="Fiscal Year" numFmtId="49">
      <sharedItems/>
    </cacheField>
    <cacheField name="Fiscal Month" numFmtId="49">
      <sharedItems/>
    </cacheField>
    <cacheField name="GL Account" numFmtId="49">
      <sharedItems/>
    </cacheField>
    <cacheField name="Object" numFmtId="49">
      <sharedItems count="1">
        <s v="E"/>
      </sharedItems>
    </cacheField>
    <cacheField name="Object Title" numFmtId="49">
      <sharedItems/>
    </cacheField>
    <cacheField name="Subobject" numFmtId="49">
      <sharedItems count="1">
        <s v="ER"/>
      </sharedItems>
    </cacheField>
    <cacheField name="Subobject Title" numFmtId="49">
      <sharedItems/>
    </cacheField>
    <cacheField name="Subsubobject" numFmtId="49">
      <sharedItems/>
    </cacheField>
    <cacheField name="Subsubobject Title" numFmtId="49">
      <sharedItems/>
    </cacheField>
    <cacheField name="Program Index" numFmtId="49">
      <sharedItems/>
    </cacheField>
    <cacheField name="Program Index Title" numFmtId="49">
      <sharedItems/>
    </cacheField>
    <cacheField name="Expenditure Authority Index" numFmtId="49">
      <sharedItems/>
    </cacheField>
    <cacheField name="Expenditure Authority Index Title" numFmtId="49">
      <sharedItems/>
    </cacheField>
    <cacheField name="Account" numFmtId="49">
      <sharedItems/>
    </cacheField>
    <cacheField name="Account Title" numFmtId="49">
      <sharedItems/>
    </cacheField>
    <cacheField name="Amount" numFmtId="0">
      <sharedItems containsSemiMixedTypes="0" containsString="0" containsNumber="1" minValue="-349187.2" maxValue="228864.77"/>
    </cacheField>
    <cacheField name="Biennium" numFmtId="0">
      <sharedItems count="4">
        <s v="2021-23"/>
        <s v="2019-21"/>
        <s v="2017-19"/>
        <s v="2015-1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s v="2022"/>
    <s v="0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91044.53"/>
    <x v="0"/>
  </r>
  <r>
    <s v="2022"/>
    <s v="03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28548.08"/>
    <x v="0"/>
  </r>
  <r>
    <s v="2022"/>
    <s v="0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14141.25"/>
    <x v="0"/>
  </r>
  <r>
    <s v="2022"/>
    <s v="0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10697.04"/>
    <x v="0"/>
  </r>
  <r>
    <s v="2022"/>
    <s v="06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97290.75"/>
    <x v="0"/>
  </r>
  <r>
    <s v="2022"/>
    <s v="07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2482.039999999994"/>
    <x v="0"/>
  </r>
  <r>
    <s v="2022"/>
    <s v="08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30311.51"/>
    <x v="0"/>
  </r>
  <r>
    <s v="2022"/>
    <s v="0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349187.2"/>
    <x v="0"/>
  </r>
  <r>
    <s v="2022"/>
    <s v="10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3935.62"/>
    <x v="0"/>
  </r>
  <r>
    <s v="2022"/>
    <s v="11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3976.62"/>
    <x v="0"/>
  </r>
  <r>
    <s v="2022"/>
    <s v="1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57873.96"/>
    <x v="0"/>
  </r>
  <r>
    <s v="2022"/>
    <s v="9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53798.83"/>
    <x v="0"/>
  </r>
  <r>
    <s v="2020"/>
    <s v="0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7049.360000000001"/>
    <x v="1"/>
  </r>
  <r>
    <s v="2020"/>
    <s v="03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0606.560000000001"/>
    <x v="1"/>
  </r>
  <r>
    <s v="2020"/>
    <s v="0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7631.27"/>
    <x v="1"/>
  </r>
  <r>
    <s v="2020"/>
    <s v="0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6377.57"/>
    <x v="1"/>
  </r>
  <r>
    <s v="2020"/>
    <s v="06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9463.43"/>
    <x v="1"/>
  </r>
  <r>
    <s v="2020"/>
    <s v="07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6040.9"/>
    <x v="1"/>
  </r>
  <r>
    <s v="2020"/>
    <s v="08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6760.28"/>
    <x v="1"/>
  </r>
  <r>
    <s v="2020"/>
    <s v="0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6137.75"/>
    <x v="1"/>
  </r>
  <r>
    <s v="2020"/>
    <s v="10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82024.179999999993"/>
    <x v="1"/>
  </r>
  <r>
    <s v="2020"/>
    <s v="11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31963.70000000001"/>
    <x v="1"/>
  </r>
  <r>
    <s v="2020"/>
    <s v="1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28864.77"/>
    <x v="1"/>
  </r>
  <r>
    <s v="2020"/>
    <s v="9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09323.53"/>
    <x v="1"/>
  </r>
  <r>
    <s v="2021"/>
    <s v="1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62538.52"/>
    <x v="1"/>
  </r>
  <r>
    <s v="2021"/>
    <s v="1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82784.52"/>
    <x v="1"/>
  </r>
  <r>
    <s v="2021"/>
    <s v="16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0903.88"/>
    <x v="1"/>
  </r>
  <r>
    <s v="2021"/>
    <s v="17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9950.5"/>
    <x v="1"/>
  </r>
  <r>
    <s v="2021"/>
    <s v="18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5768.25"/>
    <x v="1"/>
  </r>
  <r>
    <s v="2021"/>
    <s v="1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2594.25"/>
    <x v="1"/>
  </r>
  <r>
    <s v="2021"/>
    <s v="20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7956.75"/>
    <x v="1"/>
  </r>
  <r>
    <s v="2021"/>
    <s v="21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4946.9"/>
    <x v="1"/>
  </r>
  <r>
    <s v="2021"/>
    <s v="2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5606.25"/>
    <x v="1"/>
  </r>
  <r>
    <s v="2021"/>
    <s v="23"/>
    <s v="6505"/>
    <x v="0"/>
    <s v="Goods and Services"/>
    <x v="0"/>
    <s v="Other Contractual Services"/>
    <s v="R220"/>
    <s v="Investigative Services"/>
    <s v="30302"/>
    <s v="30302 Reservations"/>
    <s v="150"/>
    <s v="Prsa Salaries and Expenses"/>
    <s v="269"/>
    <s v="Parks Renewal/Stewardship Account"/>
    <n v="1065"/>
    <x v="1"/>
  </r>
  <r>
    <s v="2021"/>
    <s v="23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52773.33"/>
    <x v="1"/>
  </r>
  <r>
    <s v="2021"/>
    <s v="24"/>
    <s v="6505"/>
    <x v="0"/>
    <s v="Goods and Services"/>
    <x v="0"/>
    <s v="Other Contractual Services"/>
    <s v="R220"/>
    <s v="Investigative Services"/>
    <s v="30302"/>
    <s v="30302 Reservations"/>
    <s v="150"/>
    <s v="Prsa Salaries and Expenses"/>
    <s v="269"/>
    <s v="Parks Renewal/Stewardship Account"/>
    <n v="-1065"/>
    <x v="1"/>
  </r>
  <r>
    <s v="2021"/>
    <s v="2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95104.6"/>
    <x v="1"/>
  </r>
  <r>
    <s v="2021"/>
    <s v="24"/>
    <s v="6510"/>
    <x v="0"/>
    <s v="Goods and Services"/>
    <x v="0"/>
    <s v="Other Contractual Services"/>
    <s v="R220"/>
    <s v="Investigative Services"/>
    <s v="30302"/>
    <s v="30302 Reservations"/>
    <s v="150"/>
    <s v="Prsa Salaries and Expenses"/>
    <s v="269"/>
    <s v="Parks Renewal/Stewardship Account"/>
    <n v="0"/>
    <x v="1"/>
  </r>
  <r>
    <s v="2021"/>
    <s v="2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01175.4"/>
    <x v="1"/>
  </r>
  <r>
    <s v="2018"/>
    <s v="0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9497.53"/>
    <x v="2"/>
  </r>
  <r>
    <s v="2018"/>
    <s v="03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3457.99"/>
    <x v="2"/>
  </r>
  <r>
    <s v="2018"/>
    <s v="0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6502.28"/>
    <x v="2"/>
  </r>
  <r>
    <s v="2018"/>
    <s v="0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2123.54"/>
    <x v="2"/>
  </r>
  <r>
    <s v="2018"/>
    <s v="06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7500.66"/>
    <x v="2"/>
  </r>
  <r>
    <s v="2018"/>
    <s v="07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1142.13"/>
    <x v="2"/>
  </r>
  <r>
    <s v="2018"/>
    <s v="08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2048.51"/>
    <x v="2"/>
  </r>
  <r>
    <s v="2018"/>
    <s v="0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7702.5"/>
    <x v="2"/>
  </r>
  <r>
    <s v="2018"/>
    <s v="10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6092.41"/>
    <x v="2"/>
  </r>
  <r>
    <s v="2018"/>
    <s v="11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3958.480000000003"/>
    <x v="2"/>
  </r>
  <r>
    <s v="2018"/>
    <s v="1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9006.19"/>
    <x v="2"/>
  </r>
  <r>
    <s v="2018"/>
    <s v="9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6515.91"/>
    <x v="2"/>
  </r>
  <r>
    <s v="2019"/>
    <s v="1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3414.89"/>
    <x v="2"/>
  </r>
  <r>
    <s v="2019"/>
    <s v="1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29115.19"/>
    <x v="2"/>
  </r>
  <r>
    <s v="2019"/>
    <s v="16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05348.92"/>
    <x v="2"/>
  </r>
  <r>
    <s v="2019"/>
    <s v="17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3456.66"/>
    <x v="2"/>
  </r>
  <r>
    <s v="2019"/>
    <s v="18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4094.59"/>
    <x v="2"/>
  </r>
  <r>
    <s v="2019"/>
    <s v="19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8499.96"/>
    <x v="2"/>
  </r>
  <r>
    <s v="2019"/>
    <s v="20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5388.74"/>
    <x v="2"/>
  </r>
  <r>
    <s v="2019"/>
    <s v="21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7777.48"/>
    <x v="2"/>
  </r>
  <r>
    <s v="2019"/>
    <s v="22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6563.99"/>
    <x v="2"/>
  </r>
  <r>
    <s v="2019"/>
    <s v="23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965.22"/>
    <x v="2"/>
  </r>
  <r>
    <s v="2019"/>
    <s v="24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1385.84"/>
    <x v="2"/>
  </r>
  <r>
    <s v="2019"/>
    <s v="25"/>
    <s v="6510"/>
    <x v="0"/>
    <s v="Goods and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5130.28"/>
    <x v="2"/>
  </r>
  <r>
    <s v="2016"/>
    <s v="02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4013.56"/>
    <x v="3"/>
  </r>
  <r>
    <s v="2016"/>
    <s v="03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6089.31"/>
    <x v="3"/>
  </r>
  <r>
    <s v="2016"/>
    <s v="04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4502.3999999999996"/>
    <x v="3"/>
  </r>
  <r>
    <s v="2016"/>
    <s v="05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5864.65"/>
    <x v="3"/>
  </r>
  <r>
    <s v="2016"/>
    <s v="06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114.36"/>
    <x v="3"/>
  </r>
  <r>
    <s v="2016"/>
    <s v="07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150.63"/>
    <x v="3"/>
  </r>
  <r>
    <s v="2016"/>
    <s v="08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7384.78"/>
    <x v="3"/>
  </r>
  <r>
    <s v="2016"/>
    <s v="09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-2493.77"/>
    <x v="3"/>
  </r>
  <r>
    <s v="2016"/>
    <s v="10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749.76"/>
    <x v="3"/>
  </r>
  <r>
    <s v="2016"/>
    <s v="11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7916.099999999999"/>
    <x v="3"/>
  </r>
  <r>
    <s v="2016"/>
    <s v="12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2017.66"/>
    <x v="3"/>
  </r>
  <r>
    <s v="2016"/>
    <s v="99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9949.29"/>
    <x v="3"/>
  </r>
  <r>
    <s v="2017"/>
    <s v="14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1919.02"/>
    <x v="3"/>
  </r>
  <r>
    <s v="2017"/>
    <s v="15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33258.870000000003"/>
    <x v="3"/>
  </r>
  <r>
    <s v="2017"/>
    <s v="16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6641.400000000001"/>
    <x v="3"/>
  </r>
  <r>
    <s v="2017"/>
    <s v="18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1661.34"/>
    <x v="3"/>
  </r>
  <r>
    <s v="2017"/>
    <s v="20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44170.03"/>
    <x v="3"/>
  </r>
  <r>
    <s v="2017"/>
    <s v="21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15002.23"/>
    <x v="3"/>
  </r>
  <r>
    <s v="2017"/>
    <s v="22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1584.35"/>
    <x v="3"/>
  </r>
  <r>
    <s v="2017"/>
    <s v="23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27475.61"/>
    <x v="3"/>
  </r>
  <r>
    <s v="2017"/>
    <s v="25"/>
    <s v="6510"/>
    <x v="0"/>
    <s v="Goods and Other Services"/>
    <x v="0"/>
    <s v="Other Contractual Services"/>
    <s v="    "/>
    <s v="Not Specified"/>
    <s v="30302"/>
    <s v="30302 Reservations"/>
    <s v="150"/>
    <s v="Prsa Salaries and Expenses"/>
    <s v="269"/>
    <s v="Parks Renewal/Stewardship Account"/>
    <n v="77795.67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E0FE53-15A3-4572-A175-205B8E69CE01}" name="PivotTable1" cacheId="1315" applyNumberFormats="0" applyBorderFormats="0" applyFontFormats="0" applyPatternFormats="0" applyAlignmentFormats="0" applyWidthHeightFormats="1" dataCaption="Values" grandTotalCaption=" " updatedVersion="8" minRefreshableVersion="3" showDrill="0" rowGrandTotals="0" colGrandTotals="0" itemPrintTitles="1" createdVersion="8" indent="0" compact="0" compactData="0" gridDropZones="1" multipleFieldFilters="0" chartFormat="1">
  <location ref="A7:C12" firstHeaderRow="2" firstDataRow="2" firstDataCol="2"/>
  <pivotFields count="17">
    <pivotField compact="0" outline="0" subtotalTop="0" showAll="0" defaultSubtotal="0"/>
    <pivotField compact="0" outline="0" subtotalTop="0" showAll="0" defaultSubtotal="0"/>
    <pivotField compact="0" outline="0" subtotalTop="0" multipleItemSelectionAllowed="1" showAll="0" defaultSubtotal="0"/>
    <pivotField compact="0" outline="0" subtotalTop="0" showAll="0" defaultSubtotal="0">
      <items count="1">
        <item x="0"/>
      </items>
    </pivotField>
    <pivotField compact="0" outline="0" subtotalTop="0" showAll="0" defaultSubtotal="0"/>
    <pivotField axis="axisRow" compact="0" outline="0" subtotalTop="0" showAll="0" defaultSubtotal="0">
      <items count="1">
        <item x="0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axis="axisRow" compact="0" outline="0" subtotalTop="0" showAll="0" defaultSubtotal="0">
      <items count="4">
        <item x="3"/>
        <item x="2"/>
        <item x="1"/>
        <item x="0"/>
      </items>
    </pivotField>
  </pivotFields>
  <rowFields count="2">
    <field x="5"/>
    <field x="16"/>
  </rowFields>
  <rowItems count="4">
    <i>
      <x/>
      <x/>
    </i>
    <i r="1">
      <x v="1"/>
    </i>
    <i r="1">
      <x v="2"/>
    </i>
    <i r="1">
      <x v="3"/>
    </i>
  </rowItems>
  <colItems count="1">
    <i/>
  </colItems>
  <dataFields count="1">
    <dataField name=" " fld="15" baseField="0" baseItem="0" numFmtId="38"/>
  </dataFields>
  <formats count="12">
    <format dxfId="0">
      <pivotArea grandRow="1" outline="0" collapsedLevelsAreSubtotals="1" fieldPosition="0"/>
    </format>
    <format dxfId="1">
      <pivotArea outline="0" collapsedLevelsAreSubtotals="1" fieldPosition="0"/>
    </format>
    <format dxfId="2">
      <pivotArea type="topRight" dataOnly="0" labelOnly="1" outline="0" fieldPosition="0"/>
    </format>
    <format dxfId="3">
      <pivotArea field="3" type="button" dataOnly="0" labelOnly="1" outline="0"/>
    </format>
    <format dxfId="4">
      <pivotArea field="3" type="button" dataOnly="0" labelOnly="1" outline="0"/>
    </format>
    <format dxfId="5">
      <pivotArea type="all" dataOnly="0" outline="0" fieldPosition="0"/>
    </format>
    <format dxfId="6">
      <pivotArea outline="0" collapsedLevelsAreSubtotals="1" fieldPosition="0"/>
    </format>
    <format dxfId="7">
      <pivotArea type="origin" dataOnly="0" labelOnly="1" outline="0" fieldPosition="0"/>
    </format>
    <format dxfId="8">
      <pivotArea type="topRight" dataOnly="0" labelOnly="1" outline="0" fieldPosition="0"/>
    </format>
    <format dxfId="9">
      <pivotArea field="3" type="button" dataOnly="0" labelOnly="1" outline="0"/>
    </format>
    <format dxfId="10">
      <pivotArea dataOnly="0" labelOnly="1" grandRow="1" outline="0" fieldPosition="0"/>
    </format>
    <format dxfId="11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238F-9247-4FAF-AD87-1DDBAC6F6246}">
  <dimension ref="A1:L38"/>
  <sheetViews>
    <sheetView showGridLines="0" tabSelected="1" workbookViewId="0"/>
  </sheetViews>
  <sheetFormatPr defaultRowHeight="12.75"/>
  <cols>
    <col min="1" max="1" width="23.42578125" style="10" bestFit="1" customWidth="1"/>
    <col min="2" max="5" width="12.7109375" style="11" customWidth="1"/>
    <col min="6" max="6" width="12.7109375" style="10" customWidth="1"/>
    <col min="7" max="7" width="19" style="10" customWidth="1"/>
    <col min="8" max="8" width="10.7109375" style="10" bestFit="1" customWidth="1"/>
    <col min="9" max="11" width="9.42578125" style="10" bestFit="1" customWidth="1"/>
    <col min="12" max="16384" width="9.140625" style="10"/>
  </cols>
  <sheetData>
    <row r="1" spans="1:12" s="8" customFormat="1">
      <c r="A1" s="7" t="s">
        <v>0</v>
      </c>
    </row>
    <row r="2" spans="1:12" s="8" customFormat="1">
      <c r="A2" s="7" t="s">
        <v>1</v>
      </c>
    </row>
    <row r="3" spans="1:12" s="8" customFormat="1">
      <c r="A3" s="7" t="s">
        <v>2</v>
      </c>
    </row>
    <row r="4" spans="1:12" s="8" customFormat="1">
      <c r="A4" s="7"/>
    </row>
    <row r="5" spans="1:12" s="8" customFormat="1">
      <c r="A5" s="7"/>
    </row>
    <row r="7" spans="1:12">
      <c r="A7" s="20" t="s">
        <v>3</v>
      </c>
      <c r="B7" s="27"/>
      <c r="C7" s="21"/>
      <c r="D7"/>
      <c r="E7"/>
    </row>
    <row r="8" spans="1:12">
      <c r="A8" s="20" t="s">
        <v>4</v>
      </c>
      <c r="B8" s="20" t="s">
        <v>5</v>
      </c>
      <c r="C8" s="22" t="s">
        <v>6</v>
      </c>
      <c r="D8"/>
      <c r="E8"/>
      <c r="G8"/>
      <c r="H8"/>
      <c r="I8"/>
      <c r="J8"/>
      <c r="K8"/>
      <c r="L8" s="11"/>
    </row>
    <row r="9" spans="1:12">
      <c r="A9" s="9" t="s">
        <v>7</v>
      </c>
      <c r="B9" s="9" t="s">
        <v>8</v>
      </c>
      <c r="C9" s="21">
        <v>417533.72999999992</v>
      </c>
      <c r="D9"/>
      <c r="E9"/>
      <c r="G9"/>
      <c r="H9"/>
      <c r="I9"/>
      <c r="J9"/>
      <c r="K9"/>
    </row>
    <row r="10" spans="1:12">
      <c r="A10" s="28"/>
      <c r="B10" s="29" t="s">
        <v>9</v>
      </c>
      <c r="C10" s="30">
        <v>656529.07000000007</v>
      </c>
      <c r="D10"/>
      <c r="E10"/>
      <c r="G10"/>
      <c r="H10"/>
      <c r="I10"/>
      <c r="J10"/>
      <c r="K10"/>
    </row>
    <row r="11" spans="1:12">
      <c r="A11" s="28"/>
      <c r="B11" s="29" t="s">
        <v>10</v>
      </c>
      <c r="C11" s="30">
        <v>1414346.4500000002</v>
      </c>
      <c r="D11"/>
      <c r="E11"/>
      <c r="G11"/>
      <c r="H11"/>
      <c r="I11"/>
      <c r="J11"/>
      <c r="K11"/>
    </row>
    <row r="12" spans="1:12">
      <c r="A12" s="31"/>
      <c r="B12" s="32" t="s">
        <v>11</v>
      </c>
      <c r="C12" s="33">
        <v>577041.78999999992</v>
      </c>
      <c r="G12"/>
      <c r="H12"/>
      <c r="I12"/>
      <c r="J12"/>
      <c r="K12"/>
    </row>
    <row r="13" spans="1:12">
      <c r="A13"/>
      <c r="B13"/>
      <c r="C13"/>
    </row>
    <row r="14" spans="1:12" s="8" customFormat="1">
      <c r="A14" s="7" t="s">
        <v>12</v>
      </c>
    </row>
    <row r="15" spans="1:12" s="8" customFormat="1">
      <c r="A15" s="8" t="s">
        <v>13</v>
      </c>
    </row>
    <row r="16" spans="1:12" s="8" customFormat="1">
      <c r="A16" s="8" t="s">
        <v>14</v>
      </c>
    </row>
    <row r="17" spans="2:8" s="8" customFormat="1"/>
    <row r="18" spans="2:8" s="8" customFormat="1"/>
    <row r="19" spans="2:8" s="8" customFormat="1">
      <c r="D19" s="12" t="s">
        <v>15</v>
      </c>
      <c r="E19" s="13">
        <f>F37</f>
        <v>1154083.5799999998</v>
      </c>
      <c r="F19" s="13"/>
    </row>
    <row r="20" spans="2:8" s="8" customFormat="1">
      <c r="D20" s="12" t="s">
        <v>16</v>
      </c>
      <c r="E20" s="13">
        <f>E37</f>
        <v>437000</v>
      </c>
      <c r="F20" s="13"/>
    </row>
    <row r="21" spans="2:8" s="8" customFormat="1">
      <c r="D21" s="12" t="s">
        <v>17</v>
      </c>
      <c r="E21" s="13">
        <f>E20-E19</f>
        <v>-717083.57999999984</v>
      </c>
      <c r="F21" s="13"/>
    </row>
    <row r="22" spans="2:8" s="8" customFormat="1">
      <c r="D22" s="14" t="s">
        <v>18</v>
      </c>
      <c r="E22" s="15">
        <f>ROUNDUP(-E21,-3)</f>
        <v>718000</v>
      </c>
      <c r="F22" s="13"/>
    </row>
    <row r="23" spans="2:8" s="8" customFormat="1">
      <c r="D23" s="12" t="s">
        <v>19</v>
      </c>
      <c r="E23" s="13">
        <f>E22/2</f>
        <v>359000</v>
      </c>
      <c r="F23" s="13"/>
    </row>
    <row r="24" spans="2:8" s="8" customFormat="1">
      <c r="B24" s="12"/>
      <c r="C24" s="15"/>
      <c r="D24" s="13"/>
      <c r="E24" s="13"/>
      <c r="F24" s="13"/>
      <c r="G24" s="13"/>
      <c r="H24" s="13"/>
    </row>
    <row r="25" spans="2:8" s="8" customFormat="1">
      <c r="E25" s="13"/>
    </row>
    <row r="26" spans="2:8" s="8" customFormat="1">
      <c r="D26" s="12" t="s">
        <v>15</v>
      </c>
      <c r="E26" s="13">
        <f>F37</f>
        <v>1154083.5799999998</v>
      </c>
      <c r="F26" s="13"/>
    </row>
    <row r="27" spans="2:8" s="8" customFormat="1">
      <c r="D27" s="12" t="s">
        <v>16</v>
      </c>
      <c r="E27" s="13">
        <f>E37</f>
        <v>437000</v>
      </c>
      <c r="F27" s="13"/>
    </row>
    <row r="28" spans="2:8" s="8" customFormat="1">
      <c r="D28" s="12" t="s">
        <v>17</v>
      </c>
      <c r="E28" s="13">
        <f>E27-E26</f>
        <v>-717083.57999999984</v>
      </c>
      <c r="F28" s="13"/>
    </row>
    <row r="29" spans="2:8" s="8" customFormat="1">
      <c r="D29" s="14" t="s">
        <v>20</v>
      </c>
      <c r="E29" s="15">
        <f>ROUNDUP(-E28,-3)</f>
        <v>718000</v>
      </c>
      <c r="F29" s="13"/>
    </row>
    <row r="30" spans="2:8" s="8" customFormat="1">
      <c r="D30" s="12" t="s">
        <v>21</v>
      </c>
      <c r="E30" s="13">
        <f>E29/2</f>
        <v>359000</v>
      </c>
      <c r="F30" s="13"/>
    </row>
    <row r="31" spans="2:8" s="8" customFormat="1">
      <c r="D31" s="12"/>
      <c r="E31" s="13"/>
      <c r="F31" s="13"/>
    </row>
    <row r="32" spans="2:8" s="8" customFormat="1">
      <c r="B32" s="16"/>
      <c r="C32" s="13"/>
      <c r="D32" s="13"/>
      <c r="E32" s="13"/>
      <c r="F32" s="13"/>
      <c r="G32" s="13"/>
      <c r="H32" s="13"/>
    </row>
    <row r="33" spans="2:7" s="8" customFormat="1" ht="25.5">
      <c r="B33" s="17" t="s">
        <v>5</v>
      </c>
      <c r="C33" s="17" t="s">
        <v>22</v>
      </c>
      <c r="D33" s="17" t="s">
        <v>23</v>
      </c>
      <c r="E33" s="17" t="s">
        <v>24</v>
      </c>
      <c r="F33" s="17" t="s">
        <v>25</v>
      </c>
      <c r="G33" s="17" t="s">
        <v>26</v>
      </c>
    </row>
    <row r="34" spans="2:7" s="8" customFormat="1">
      <c r="B34" s="18" t="s">
        <v>8</v>
      </c>
      <c r="C34" s="13">
        <v>418000</v>
      </c>
      <c r="D34" s="13">
        <v>0</v>
      </c>
      <c r="E34" s="13">
        <f>C34+D34</f>
        <v>418000</v>
      </c>
      <c r="F34" s="13">
        <f>C9</f>
        <v>417533.72999999992</v>
      </c>
      <c r="G34" s="13">
        <f>E34-F34</f>
        <v>466.27000000007683</v>
      </c>
    </row>
    <row r="35" spans="2:7" s="8" customFormat="1">
      <c r="B35" s="18" t="s">
        <v>9</v>
      </c>
      <c r="C35" s="13">
        <f>E34</f>
        <v>418000</v>
      </c>
      <c r="D35" s="13">
        <v>0</v>
      </c>
      <c r="E35" s="13">
        <f t="shared" ref="E35:E37" si="0">C35+D35</f>
        <v>418000</v>
      </c>
      <c r="F35" s="13">
        <f t="shared" ref="F35:F36" si="1">C10</f>
        <v>656529.07000000007</v>
      </c>
      <c r="G35" s="13">
        <f t="shared" ref="G35:G37" si="2">E35-F35</f>
        <v>-238529.07000000007</v>
      </c>
    </row>
    <row r="36" spans="2:7" s="8" customFormat="1">
      <c r="B36" s="18" t="s">
        <v>10</v>
      </c>
      <c r="C36" s="13">
        <f t="shared" ref="C36:C38" si="3">E35</f>
        <v>418000</v>
      </c>
      <c r="D36" s="13">
        <v>19000</v>
      </c>
      <c r="E36" s="13">
        <f t="shared" si="0"/>
        <v>437000</v>
      </c>
      <c r="F36" s="13">
        <f t="shared" si="1"/>
        <v>1414346.4500000002</v>
      </c>
      <c r="G36" s="13">
        <f t="shared" si="2"/>
        <v>-977346.45000000019</v>
      </c>
    </row>
    <row r="37" spans="2:7" s="8" customFormat="1">
      <c r="B37" s="18" t="s">
        <v>11</v>
      </c>
      <c r="C37" s="13">
        <f t="shared" si="3"/>
        <v>437000</v>
      </c>
      <c r="D37" s="13">
        <v>0</v>
      </c>
      <c r="E37" s="13">
        <f t="shared" si="0"/>
        <v>437000</v>
      </c>
      <c r="F37" s="19">
        <f>C12*2</f>
        <v>1154083.5799999998</v>
      </c>
      <c r="G37" s="13">
        <f t="shared" si="2"/>
        <v>-717083.57999999984</v>
      </c>
    </row>
    <row r="38" spans="2:7">
      <c r="B38" s="34" t="s">
        <v>1</v>
      </c>
      <c r="C38" s="35">
        <f t="shared" si="3"/>
        <v>437000</v>
      </c>
      <c r="D38" s="36">
        <f>E29</f>
        <v>718000</v>
      </c>
      <c r="E38" s="36">
        <f t="shared" ref="E38" si="4">C38+D38</f>
        <v>1155000</v>
      </c>
      <c r="F38" s="36">
        <f>GETPIVOTDATA("Amount",$A$7,"Subobject","ER","Biennium","2021-23")*2</f>
        <v>1154083.5799999998</v>
      </c>
      <c r="G38" s="36">
        <f t="shared" ref="G38" si="5">E38-F38</f>
        <v>916.42000000015832</v>
      </c>
    </row>
  </sheetData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2A29-496F-4AE1-A7AC-86EACBF8FDD7}">
  <sheetPr>
    <tabColor rgb="FFFF0000"/>
  </sheetPr>
  <dimension ref="A1:Q85"/>
  <sheetViews>
    <sheetView topLeftCell="A56" workbookViewId="0"/>
  </sheetViews>
  <sheetFormatPr defaultRowHeight="18.95" customHeight="1"/>
  <cols>
    <col min="1" max="1" width="9.85546875" bestFit="1" customWidth="1"/>
    <col min="2" max="2" width="11.140625" bestFit="1" customWidth="1"/>
    <col min="3" max="3" width="10.28515625" bestFit="1" customWidth="1"/>
    <col min="4" max="4" width="6.28515625" bestFit="1" customWidth="1"/>
    <col min="5" max="5" width="22" bestFit="1" customWidth="1"/>
    <col min="6" max="6" width="9.140625" bestFit="1" customWidth="1"/>
    <col min="7" max="7" width="22.28515625" bestFit="1" customWidth="1"/>
    <col min="8" max="8" width="12.140625" bestFit="1" customWidth="1"/>
    <col min="9" max="9" width="18" bestFit="1" customWidth="1"/>
    <col min="10" max="10" width="13.140625" bestFit="1" customWidth="1"/>
    <col min="11" max="11" width="17" bestFit="1" customWidth="1"/>
    <col min="12" max="12" width="23.7109375" bestFit="1" customWidth="1"/>
    <col min="13" max="13" width="27.7109375" bestFit="1" customWidth="1"/>
    <col min="14" max="14" width="7.7109375" bestFit="1" customWidth="1"/>
    <col min="15" max="15" width="30.5703125" bestFit="1" customWidth="1"/>
    <col min="16" max="16" width="10" bestFit="1" customWidth="1"/>
    <col min="17" max="17" width="12.7109375" customWidth="1"/>
    <col min="18" max="16384" width="9.140625" style="25"/>
  </cols>
  <sheetData>
    <row r="1" spans="1:17" s="24" customFormat="1" ht="18.95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4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  <c r="Q1" s="23" t="s">
        <v>5</v>
      </c>
    </row>
    <row r="2" spans="1:17" s="24" customFormat="1" ht="18.95" customHeight="1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7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4">
        <v>91044.53</v>
      </c>
      <c r="Q2" s="26" t="str">
        <f>IF(OR(A2="2016",A2="2017"),"2015-17",IF(OR(A2="2018",A2="2019"),"2017-19",IF(OR(A2="2020",A2="2021"),"2019-21",IF(OR(A2="2022",A2="2023"),"2021-23",""))))</f>
        <v>2021-23</v>
      </c>
    </row>
    <row r="3" spans="1:17" s="24" customFormat="1" ht="18.95" customHeight="1">
      <c r="A3" s="5" t="s">
        <v>42</v>
      </c>
      <c r="B3" s="5" t="s">
        <v>56</v>
      </c>
      <c r="C3" s="5" t="s">
        <v>44</v>
      </c>
      <c r="D3" s="5" t="s">
        <v>45</v>
      </c>
      <c r="E3" s="5" t="s">
        <v>46</v>
      </c>
      <c r="F3" s="5" t="s">
        <v>7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>
        <v>128548.08</v>
      </c>
      <c r="Q3" s="26" t="str">
        <f t="shared" ref="Q3:Q66" si="0">IF(OR(A3="2016",A3="2017"),"2015-17",IF(OR(A3="2018",A3="2019"),"2017-19",IF(OR(A3="2020",A3="2021"),"2019-21",IF(OR(A3="2022",A3="2023"),"2021-23",""))))</f>
        <v>2021-23</v>
      </c>
    </row>
    <row r="4" spans="1:17" s="24" customFormat="1" ht="18.95" customHeight="1">
      <c r="A4" s="3" t="s">
        <v>42</v>
      </c>
      <c r="B4" s="3" t="s">
        <v>57</v>
      </c>
      <c r="C4" s="3" t="s">
        <v>44</v>
      </c>
      <c r="D4" s="3" t="s">
        <v>45</v>
      </c>
      <c r="E4" s="3" t="s">
        <v>46</v>
      </c>
      <c r="F4" s="3" t="s">
        <v>7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4">
        <v>114141.25</v>
      </c>
      <c r="Q4" s="26" t="str">
        <f t="shared" si="0"/>
        <v>2021-23</v>
      </c>
    </row>
    <row r="5" spans="1:17" s="24" customFormat="1" ht="18.95" customHeight="1">
      <c r="A5" s="5" t="s">
        <v>42</v>
      </c>
      <c r="B5" s="5" t="s">
        <v>58</v>
      </c>
      <c r="C5" s="5" t="s">
        <v>44</v>
      </c>
      <c r="D5" s="5" t="s">
        <v>45</v>
      </c>
      <c r="E5" s="5" t="s">
        <v>46</v>
      </c>
      <c r="F5" s="5" t="s">
        <v>7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6">
        <v>110697.04</v>
      </c>
      <c r="Q5" s="26" t="str">
        <f t="shared" si="0"/>
        <v>2021-23</v>
      </c>
    </row>
    <row r="6" spans="1:17" s="24" customFormat="1" ht="18.95" customHeight="1">
      <c r="A6" s="3" t="s">
        <v>42</v>
      </c>
      <c r="B6" s="3" t="s">
        <v>59</v>
      </c>
      <c r="C6" s="3" t="s">
        <v>44</v>
      </c>
      <c r="D6" s="3" t="s">
        <v>45</v>
      </c>
      <c r="E6" s="3" t="s">
        <v>46</v>
      </c>
      <c r="F6" s="3" t="s">
        <v>7</v>
      </c>
      <c r="G6" s="3" t="s">
        <v>47</v>
      </c>
      <c r="H6" s="3" t="s">
        <v>48</v>
      </c>
      <c r="I6" s="3" t="s">
        <v>49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54</v>
      </c>
      <c r="O6" s="3" t="s">
        <v>55</v>
      </c>
      <c r="P6" s="4">
        <v>97290.75</v>
      </c>
      <c r="Q6" s="26" t="str">
        <f t="shared" si="0"/>
        <v>2021-23</v>
      </c>
    </row>
    <row r="7" spans="1:17" s="24" customFormat="1" ht="18.95" customHeight="1">
      <c r="A7" s="5" t="s">
        <v>42</v>
      </c>
      <c r="B7" s="5" t="s">
        <v>60</v>
      </c>
      <c r="C7" s="5" t="s">
        <v>44</v>
      </c>
      <c r="D7" s="5" t="s">
        <v>45</v>
      </c>
      <c r="E7" s="5" t="s">
        <v>46</v>
      </c>
      <c r="F7" s="5" t="s">
        <v>7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6">
        <v>72482.039999999994</v>
      </c>
      <c r="Q7" s="26" t="str">
        <f t="shared" si="0"/>
        <v>2021-23</v>
      </c>
    </row>
    <row r="8" spans="1:17" s="24" customFormat="1" ht="18.95" customHeight="1">
      <c r="A8" s="3" t="s">
        <v>42</v>
      </c>
      <c r="B8" s="3" t="s">
        <v>61</v>
      </c>
      <c r="C8" s="3" t="s">
        <v>44</v>
      </c>
      <c r="D8" s="3" t="s">
        <v>45</v>
      </c>
      <c r="E8" s="3" t="s">
        <v>46</v>
      </c>
      <c r="F8" s="3" t="s">
        <v>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4">
        <v>130311.51</v>
      </c>
      <c r="Q8" s="26" t="str">
        <f t="shared" si="0"/>
        <v>2021-23</v>
      </c>
    </row>
    <row r="9" spans="1:17" s="24" customFormat="1" ht="18.95" customHeight="1">
      <c r="A9" s="5" t="s">
        <v>42</v>
      </c>
      <c r="B9" s="5" t="s">
        <v>62</v>
      </c>
      <c r="C9" s="5" t="s">
        <v>44</v>
      </c>
      <c r="D9" s="5" t="s">
        <v>45</v>
      </c>
      <c r="E9" s="5" t="s">
        <v>46</v>
      </c>
      <c r="F9" s="5" t="s">
        <v>7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  <c r="M9" s="5" t="s">
        <v>53</v>
      </c>
      <c r="N9" s="5" t="s">
        <v>54</v>
      </c>
      <c r="O9" s="5" t="s">
        <v>55</v>
      </c>
      <c r="P9" s="6">
        <v>-349187.2</v>
      </c>
      <c r="Q9" s="26" t="str">
        <f t="shared" si="0"/>
        <v>2021-23</v>
      </c>
    </row>
    <row r="10" spans="1:17" s="24" customFormat="1" ht="18.95" customHeight="1">
      <c r="A10" s="3" t="s">
        <v>42</v>
      </c>
      <c r="B10" s="3" t="s">
        <v>63</v>
      </c>
      <c r="C10" s="3" t="s">
        <v>44</v>
      </c>
      <c r="D10" s="3" t="s">
        <v>45</v>
      </c>
      <c r="E10" s="3" t="s">
        <v>46</v>
      </c>
      <c r="F10" s="3" t="s">
        <v>7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54</v>
      </c>
      <c r="O10" s="3" t="s">
        <v>55</v>
      </c>
      <c r="P10" s="4">
        <v>-3935.62</v>
      </c>
      <c r="Q10" s="26" t="str">
        <f t="shared" si="0"/>
        <v>2021-23</v>
      </c>
    </row>
    <row r="11" spans="1:17" s="24" customFormat="1" ht="18.95" customHeight="1">
      <c r="A11" s="5" t="s">
        <v>42</v>
      </c>
      <c r="B11" s="5" t="s">
        <v>64</v>
      </c>
      <c r="C11" s="5" t="s">
        <v>44</v>
      </c>
      <c r="D11" s="5" t="s">
        <v>45</v>
      </c>
      <c r="E11" s="5" t="s">
        <v>46</v>
      </c>
      <c r="F11" s="5" t="s">
        <v>7</v>
      </c>
      <c r="G11" s="5" t="s">
        <v>47</v>
      </c>
      <c r="H11" s="5" t="s">
        <v>48</v>
      </c>
      <c r="I11" s="5" t="s">
        <v>49</v>
      </c>
      <c r="J11" s="5" t="s">
        <v>50</v>
      </c>
      <c r="K11" s="5" t="s">
        <v>51</v>
      </c>
      <c r="L11" s="5" t="s">
        <v>52</v>
      </c>
      <c r="M11" s="5" t="s">
        <v>53</v>
      </c>
      <c r="N11" s="5" t="s">
        <v>54</v>
      </c>
      <c r="O11" s="5" t="s">
        <v>55</v>
      </c>
      <c r="P11" s="6">
        <v>73976.62</v>
      </c>
      <c r="Q11" s="26" t="str">
        <f t="shared" si="0"/>
        <v>2021-23</v>
      </c>
    </row>
    <row r="12" spans="1:17" s="24" customFormat="1" ht="18.95" customHeight="1">
      <c r="A12" s="3" t="s">
        <v>42</v>
      </c>
      <c r="B12" s="3" t="s">
        <v>65</v>
      </c>
      <c r="C12" s="3" t="s">
        <v>44</v>
      </c>
      <c r="D12" s="3" t="s">
        <v>45</v>
      </c>
      <c r="E12" s="3" t="s">
        <v>46</v>
      </c>
      <c r="F12" s="3" t="s">
        <v>7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4">
        <v>57873.96</v>
      </c>
      <c r="Q12" s="26" t="str">
        <f t="shared" si="0"/>
        <v>2021-23</v>
      </c>
    </row>
    <row r="13" spans="1:17" s="24" customFormat="1" ht="18.95" customHeight="1">
      <c r="A13" s="5" t="s">
        <v>42</v>
      </c>
      <c r="B13" s="5" t="s">
        <v>66</v>
      </c>
      <c r="C13" s="5" t="s">
        <v>44</v>
      </c>
      <c r="D13" s="5" t="s">
        <v>45</v>
      </c>
      <c r="E13" s="5" t="s">
        <v>46</v>
      </c>
      <c r="F13" s="5" t="s">
        <v>7</v>
      </c>
      <c r="G13" s="5" t="s">
        <v>47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52</v>
      </c>
      <c r="M13" s="5" t="s">
        <v>53</v>
      </c>
      <c r="N13" s="5" t="s">
        <v>54</v>
      </c>
      <c r="O13" s="5" t="s">
        <v>55</v>
      </c>
      <c r="P13" s="6">
        <v>53798.83</v>
      </c>
      <c r="Q13" s="26" t="str">
        <f t="shared" si="0"/>
        <v>2021-23</v>
      </c>
    </row>
    <row r="14" spans="1:17" s="24" customFormat="1" ht="18.95" customHeight="1">
      <c r="A14" s="3" t="s">
        <v>67</v>
      </c>
      <c r="B14" s="3" t="s">
        <v>43</v>
      </c>
      <c r="C14" s="3" t="s">
        <v>44</v>
      </c>
      <c r="D14" s="3" t="s">
        <v>45</v>
      </c>
      <c r="E14" s="3" t="s">
        <v>46</v>
      </c>
      <c r="F14" s="3" t="s">
        <v>7</v>
      </c>
      <c r="G14" s="3" t="s">
        <v>47</v>
      </c>
      <c r="H14" s="3" t="s">
        <v>48</v>
      </c>
      <c r="I14" s="3" t="s">
        <v>49</v>
      </c>
      <c r="J14" s="3" t="s">
        <v>50</v>
      </c>
      <c r="K14" s="3" t="s">
        <v>51</v>
      </c>
      <c r="L14" s="3" t="s">
        <v>52</v>
      </c>
      <c r="M14" s="3" t="s">
        <v>53</v>
      </c>
      <c r="N14" s="3" t="s">
        <v>54</v>
      </c>
      <c r="O14" s="3" t="s">
        <v>55</v>
      </c>
      <c r="P14" s="4">
        <v>37049.360000000001</v>
      </c>
      <c r="Q14" s="26" t="str">
        <f t="shared" si="0"/>
        <v>2019-21</v>
      </c>
    </row>
    <row r="15" spans="1:17" ht="18.95" customHeight="1">
      <c r="A15" s="5" t="s">
        <v>67</v>
      </c>
      <c r="B15" s="5" t="s">
        <v>56</v>
      </c>
      <c r="C15" s="5" t="s">
        <v>44</v>
      </c>
      <c r="D15" s="5" t="s">
        <v>45</v>
      </c>
      <c r="E15" s="5" t="s">
        <v>46</v>
      </c>
      <c r="F15" s="5" t="s">
        <v>7</v>
      </c>
      <c r="G15" s="5" t="s">
        <v>47</v>
      </c>
      <c r="H15" s="5" t="s">
        <v>48</v>
      </c>
      <c r="I15" s="5" t="s">
        <v>49</v>
      </c>
      <c r="J15" s="5" t="s">
        <v>50</v>
      </c>
      <c r="K15" s="5" t="s">
        <v>51</v>
      </c>
      <c r="L15" s="5" t="s">
        <v>52</v>
      </c>
      <c r="M15" s="5" t="s">
        <v>53</v>
      </c>
      <c r="N15" s="5" t="s">
        <v>54</v>
      </c>
      <c r="O15" s="5" t="s">
        <v>55</v>
      </c>
      <c r="P15" s="6">
        <v>30606.560000000001</v>
      </c>
      <c r="Q15" s="26" t="str">
        <f t="shared" si="0"/>
        <v>2019-21</v>
      </c>
    </row>
    <row r="16" spans="1:17" ht="18.95" customHeight="1">
      <c r="A16" s="3" t="s">
        <v>67</v>
      </c>
      <c r="B16" s="3" t="s">
        <v>57</v>
      </c>
      <c r="C16" s="3" t="s">
        <v>44</v>
      </c>
      <c r="D16" s="3" t="s">
        <v>45</v>
      </c>
      <c r="E16" s="3" t="s">
        <v>46</v>
      </c>
      <c r="F16" s="3" t="s">
        <v>7</v>
      </c>
      <c r="G16" s="3" t="s">
        <v>47</v>
      </c>
      <c r="H16" s="3" t="s">
        <v>48</v>
      </c>
      <c r="I16" s="3" t="s">
        <v>49</v>
      </c>
      <c r="J16" s="3" t="s">
        <v>50</v>
      </c>
      <c r="K16" s="3" t="s">
        <v>51</v>
      </c>
      <c r="L16" s="3" t="s">
        <v>52</v>
      </c>
      <c r="M16" s="3" t="s">
        <v>53</v>
      </c>
      <c r="N16" s="3" t="s">
        <v>54</v>
      </c>
      <c r="O16" s="3" t="s">
        <v>55</v>
      </c>
      <c r="P16" s="4">
        <v>47631.27</v>
      </c>
      <c r="Q16" s="26" t="str">
        <f t="shared" si="0"/>
        <v>2019-21</v>
      </c>
    </row>
    <row r="17" spans="1:17" ht="18.95" customHeight="1">
      <c r="A17" s="5" t="s">
        <v>67</v>
      </c>
      <c r="B17" s="5" t="s">
        <v>58</v>
      </c>
      <c r="C17" s="5" t="s">
        <v>44</v>
      </c>
      <c r="D17" s="5" t="s">
        <v>45</v>
      </c>
      <c r="E17" s="5" t="s">
        <v>46</v>
      </c>
      <c r="F17" s="5" t="s">
        <v>7</v>
      </c>
      <c r="G17" s="5" t="s">
        <v>47</v>
      </c>
      <c r="H17" s="5" t="s">
        <v>48</v>
      </c>
      <c r="I17" s="5" t="s">
        <v>49</v>
      </c>
      <c r="J17" s="5" t="s">
        <v>50</v>
      </c>
      <c r="K17" s="5" t="s">
        <v>51</v>
      </c>
      <c r="L17" s="5" t="s">
        <v>52</v>
      </c>
      <c r="M17" s="5" t="s">
        <v>53</v>
      </c>
      <c r="N17" s="5" t="s">
        <v>54</v>
      </c>
      <c r="O17" s="5" t="s">
        <v>55</v>
      </c>
      <c r="P17" s="6">
        <v>6377.57</v>
      </c>
      <c r="Q17" s="26" t="str">
        <f t="shared" si="0"/>
        <v>2019-21</v>
      </c>
    </row>
    <row r="18" spans="1:17" ht="18.95" customHeight="1">
      <c r="A18" s="3" t="s">
        <v>67</v>
      </c>
      <c r="B18" s="3" t="s">
        <v>59</v>
      </c>
      <c r="C18" s="3" t="s">
        <v>44</v>
      </c>
      <c r="D18" s="3" t="s">
        <v>45</v>
      </c>
      <c r="E18" s="3" t="s">
        <v>46</v>
      </c>
      <c r="F18" s="3" t="s">
        <v>7</v>
      </c>
      <c r="G18" s="3" t="s">
        <v>47</v>
      </c>
      <c r="H18" s="3" t="s">
        <v>48</v>
      </c>
      <c r="I18" s="3" t="s">
        <v>49</v>
      </c>
      <c r="J18" s="3" t="s">
        <v>50</v>
      </c>
      <c r="K18" s="3" t="s">
        <v>51</v>
      </c>
      <c r="L18" s="3" t="s">
        <v>52</v>
      </c>
      <c r="M18" s="3" t="s">
        <v>53</v>
      </c>
      <c r="N18" s="3" t="s">
        <v>54</v>
      </c>
      <c r="O18" s="3" t="s">
        <v>55</v>
      </c>
      <c r="P18" s="4">
        <v>29463.43</v>
      </c>
      <c r="Q18" s="26" t="str">
        <f t="shared" si="0"/>
        <v>2019-21</v>
      </c>
    </row>
    <row r="19" spans="1:17" ht="18.95" customHeight="1">
      <c r="A19" s="5" t="s">
        <v>67</v>
      </c>
      <c r="B19" s="5" t="s">
        <v>60</v>
      </c>
      <c r="C19" s="5" t="s">
        <v>44</v>
      </c>
      <c r="D19" s="5" t="s">
        <v>45</v>
      </c>
      <c r="E19" s="5" t="s">
        <v>46</v>
      </c>
      <c r="F19" s="5" t="s">
        <v>7</v>
      </c>
      <c r="G19" s="5" t="s">
        <v>47</v>
      </c>
      <c r="H19" s="5" t="s">
        <v>48</v>
      </c>
      <c r="I19" s="5" t="s">
        <v>49</v>
      </c>
      <c r="J19" s="5" t="s">
        <v>50</v>
      </c>
      <c r="K19" s="5" t="s">
        <v>51</v>
      </c>
      <c r="L19" s="5" t="s">
        <v>52</v>
      </c>
      <c r="M19" s="5" t="s">
        <v>53</v>
      </c>
      <c r="N19" s="5" t="s">
        <v>54</v>
      </c>
      <c r="O19" s="5" t="s">
        <v>55</v>
      </c>
      <c r="P19" s="6">
        <v>16040.9</v>
      </c>
      <c r="Q19" s="26" t="str">
        <f t="shared" si="0"/>
        <v>2019-21</v>
      </c>
    </row>
    <row r="20" spans="1:17" ht="18.95" customHeight="1">
      <c r="A20" s="3" t="s">
        <v>67</v>
      </c>
      <c r="B20" s="3" t="s">
        <v>61</v>
      </c>
      <c r="C20" s="3" t="s">
        <v>44</v>
      </c>
      <c r="D20" s="3" t="s">
        <v>45</v>
      </c>
      <c r="E20" s="3" t="s">
        <v>46</v>
      </c>
      <c r="F20" s="3" t="s">
        <v>7</v>
      </c>
      <c r="G20" s="3" t="s">
        <v>47</v>
      </c>
      <c r="H20" s="3" t="s">
        <v>48</v>
      </c>
      <c r="I20" s="3" t="s">
        <v>49</v>
      </c>
      <c r="J20" s="3" t="s">
        <v>50</v>
      </c>
      <c r="K20" s="3" t="s">
        <v>51</v>
      </c>
      <c r="L20" s="3" t="s">
        <v>52</v>
      </c>
      <c r="M20" s="3" t="s">
        <v>53</v>
      </c>
      <c r="N20" s="3" t="s">
        <v>54</v>
      </c>
      <c r="O20" s="3" t="s">
        <v>55</v>
      </c>
      <c r="P20" s="4">
        <v>16760.28</v>
      </c>
      <c r="Q20" s="26" t="str">
        <f t="shared" si="0"/>
        <v>2019-21</v>
      </c>
    </row>
    <row r="21" spans="1:17" ht="18.95" customHeight="1">
      <c r="A21" s="5" t="s">
        <v>67</v>
      </c>
      <c r="B21" s="5" t="s">
        <v>62</v>
      </c>
      <c r="C21" s="5" t="s">
        <v>44</v>
      </c>
      <c r="D21" s="5" t="s">
        <v>45</v>
      </c>
      <c r="E21" s="5" t="s">
        <v>46</v>
      </c>
      <c r="F21" s="5" t="s">
        <v>7</v>
      </c>
      <c r="G21" s="5" t="s">
        <v>47</v>
      </c>
      <c r="H21" s="5" t="s">
        <v>48</v>
      </c>
      <c r="I21" s="5" t="s">
        <v>49</v>
      </c>
      <c r="J21" s="5" t="s">
        <v>50</v>
      </c>
      <c r="K21" s="5" t="s">
        <v>51</v>
      </c>
      <c r="L21" s="5" t="s">
        <v>52</v>
      </c>
      <c r="M21" s="5" t="s">
        <v>53</v>
      </c>
      <c r="N21" s="5" t="s">
        <v>54</v>
      </c>
      <c r="O21" s="5" t="s">
        <v>55</v>
      </c>
      <c r="P21" s="6">
        <v>26137.75</v>
      </c>
      <c r="Q21" s="26" t="str">
        <f t="shared" si="0"/>
        <v>2019-21</v>
      </c>
    </row>
    <row r="22" spans="1:17" ht="18.95" customHeight="1">
      <c r="A22" s="3" t="s">
        <v>67</v>
      </c>
      <c r="B22" s="3" t="s">
        <v>63</v>
      </c>
      <c r="C22" s="3" t="s">
        <v>44</v>
      </c>
      <c r="D22" s="3" t="s">
        <v>45</v>
      </c>
      <c r="E22" s="3" t="s">
        <v>46</v>
      </c>
      <c r="F22" s="3" t="s">
        <v>7</v>
      </c>
      <c r="G22" s="3" t="s">
        <v>47</v>
      </c>
      <c r="H22" s="3" t="s">
        <v>48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53</v>
      </c>
      <c r="N22" s="3" t="s">
        <v>54</v>
      </c>
      <c r="O22" s="3" t="s">
        <v>55</v>
      </c>
      <c r="P22" s="4">
        <v>82024.179999999993</v>
      </c>
      <c r="Q22" s="26" t="str">
        <f t="shared" si="0"/>
        <v>2019-21</v>
      </c>
    </row>
    <row r="23" spans="1:17" ht="18.95" customHeight="1">
      <c r="A23" s="5" t="s">
        <v>67</v>
      </c>
      <c r="B23" s="5" t="s">
        <v>64</v>
      </c>
      <c r="C23" s="5" t="s">
        <v>44</v>
      </c>
      <c r="D23" s="5" t="s">
        <v>45</v>
      </c>
      <c r="E23" s="5" t="s">
        <v>46</v>
      </c>
      <c r="F23" s="5" t="s">
        <v>7</v>
      </c>
      <c r="G23" s="5" t="s">
        <v>47</v>
      </c>
      <c r="H23" s="5" t="s">
        <v>48</v>
      </c>
      <c r="I23" s="5" t="s">
        <v>49</v>
      </c>
      <c r="J23" s="5" t="s">
        <v>50</v>
      </c>
      <c r="K23" s="5" t="s">
        <v>51</v>
      </c>
      <c r="L23" s="5" t="s">
        <v>52</v>
      </c>
      <c r="M23" s="5" t="s">
        <v>53</v>
      </c>
      <c r="N23" s="5" t="s">
        <v>54</v>
      </c>
      <c r="O23" s="5" t="s">
        <v>55</v>
      </c>
      <c r="P23" s="6">
        <v>131963.70000000001</v>
      </c>
      <c r="Q23" s="26" t="str">
        <f t="shared" si="0"/>
        <v>2019-21</v>
      </c>
    </row>
    <row r="24" spans="1:17" ht="18.95" customHeight="1">
      <c r="A24" s="3" t="s">
        <v>67</v>
      </c>
      <c r="B24" s="3" t="s">
        <v>65</v>
      </c>
      <c r="C24" s="3" t="s">
        <v>44</v>
      </c>
      <c r="D24" s="3" t="s">
        <v>45</v>
      </c>
      <c r="E24" s="3" t="s">
        <v>46</v>
      </c>
      <c r="F24" s="3" t="s">
        <v>7</v>
      </c>
      <c r="G24" s="3" t="s">
        <v>47</v>
      </c>
      <c r="H24" s="3" t="s">
        <v>48</v>
      </c>
      <c r="I24" s="3" t="s">
        <v>49</v>
      </c>
      <c r="J24" s="3" t="s">
        <v>50</v>
      </c>
      <c r="K24" s="3" t="s">
        <v>51</v>
      </c>
      <c r="L24" s="3" t="s">
        <v>52</v>
      </c>
      <c r="M24" s="3" t="s">
        <v>53</v>
      </c>
      <c r="N24" s="3" t="s">
        <v>54</v>
      </c>
      <c r="O24" s="3" t="s">
        <v>55</v>
      </c>
      <c r="P24" s="4">
        <v>228864.77</v>
      </c>
      <c r="Q24" s="26" t="str">
        <f t="shared" si="0"/>
        <v>2019-21</v>
      </c>
    </row>
    <row r="25" spans="1:17" ht="18.95" customHeight="1">
      <c r="A25" s="5" t="s">
        <v>67</v>
      </c>
      <c r="B25" s="5" t="s">
        <v>66</v>
      </c>
      <c r="C25" s="5" t="s">
        <v>44</v>
      </c>
      <c r="D25" s="5" t="s">
        <v>45</v>
      </c>
      <c r="E25" s="5" t="s">
        <v>46</v>
      </c>
      <c r="F25" s="5" t="s">
        <v>7</v>
      </c>
      <c r="G25" s="5" t="s">
        <v>47</v>
      </c>
      <c r="H25" s="5" t="s">
        <v>48</v>
      </c>
      <c r="I25" s="5" t="s">
        <v>49</v>
      </c>
      <c r="J25" s="5" t="s">
        <v>50</v>
      </c>
      <c r="K25" s="5" t="s">
        <v>51</v>
      </c>
      <c r="L25" s="5" t="s">
        <v>52</v>
      </c>
      <c r="M25" s="5" t="s">
        <v>53</v>
      </c>
      <c r="N25" s="5" t="s">
        <v>54</v>
      </c>
      <c r="O25" s="5" t="s">
        <v>55</v>
      </c>
      <c r="P25" s="6">
        <v>109323.53</v>
      </c>
      <c r="Q25" s="26" t="str">
        <f t="shared" si="0"/>
        <v>2019-21</v>
      </c>
    </row>
    <row r="26" spans="1:17" ht="18.95" customHeight="1">
      <c r="A26" s="3" t="s">
        <v>68</v>
      </c>
      <c r="B26" s="3" t="s">
        <v>69</v>
      </c>
      <c r="C26" s="3" t="s">
        <v>44</v>
      </c>
      <c r="D26" s="3" t="s">
        <v>45</v>
      </c>
      <c r="E26" s="3" t="s">
        <v>46</v>
      </c>
      <c r="F26" s="3" t="s">
        <v>7</v>
      </c>
      <c r="G26" s="3" t="s">
        <v>47</v>
      </c>
      <c r="H26" s="3" t="s">
        <v>48</v>
      </c>
      <c r="I26" s="3" t="s">
        <v>49</v>
      </c>
      <c r="J26" s="3" t="s">
        <v>50</v>
      </c>
      <c r="K26" s="3" t="s">
        <v>51</v>
      </c>
      <c r="L26" s="3" t="s">
        <v>52</v>
      </c>
      <c r="M26" s="3" t="s">
        <v>53</v>
      </c>
      <c r="N26" s="3" t="s">
        <v>54</v>
      </c>
      <c r="O26" s="3" t="s">
        <v>55</v>
      </c>
      <c r="P26" s="4">
        <v>62538.52</v>
      </c>
      <c r="Q26" s="26" t="str">
        <f t="shared" si="0"/>
        <v>2019-21</v>
      </c>
    </row>
    <row r="27" spans="1:17" ht="18.95" customHeight="1">
      <c r="A27" s="5" t="s">
        <v>68</v>
      </c>
      <c r="B27" s="5" t="s">
        <v>70</v>
      </c>
      <c r="C27" s="5" t="s">
        <v>44</v>
      </c>
      <c r="D27" s="5" t="s">
        <v>45</v>
      </c>
      <c r="E27" s="5" t="s">
        <v>46</v>
      </c>
      <c r="F27" s="5" t="s">
        <v>7</v>
      </c>
      <c r="G27" s="5" t="s">
        <v>47</v>
      </c>
      <c r="H27" s="5" t="s">
        <v>48</v>
      </c>
      <c r="I27" s="5" t="s">
        <v>49</v>
      </c>
      <c r="J27" s="5" t="s">
        <v>50</v>
      </c>
      <c r="K27" s="5" t="s">
        <v>51</v>
      </c>
      <c r="L27" s="5" t="s">
        <v>52</v>
      </c>
      <c r="M27" s="5" t="s">
        <v>53</v>
      </c>
      <c r="N27" s="5" t="s">
        <v>54</v>
      </c>
      <c r="O27" s="5" t="s">
        <v>55</v>
      </c>
      <c r="P27" s="6">
        <v>82784.52</v>
      </c>
      <c r="Q27" s="26" t="str">
        <f t="shared" si="0"/>
        <v>2019-21</v>
      </c>
    </row>
    <row r="28" spans="1:17" ht="18.95" customHeight="1">
      <c r="A28" s="3" t="s">
        <v>68</v>
      </c>
      <c r="B28" s="3" t="s">
        <v>71</v>
      </c>
      <c r="C28" s="3" t="s">
        <v>44</v>
      </c>
      <c r="D28" s="3" t="s">
        <v>45</v>
      </c>
      <c r="E28" s="3" t="s">
        <v>46</v>
      </c>
      <c r="F28" s="3" t="s">
        <v>7</v>
      </c>
      <c r="G28" s="3" t="s">
        <v>47</v>
      </c>
      <c r="H28" s="3" t="s">
        <v>48</v>
      </c>
      <c r="I28" s="3" t="s">
        <v>49</v>
      </c>
      <c r="J28" s="3" t="s">
        <v>50</v>
      </c>
      <c r="K28" s="3" t="s">
        <v>51</v>
      </c>
      <c r="L28" s="3" t="s">
        <v>52</v>
      </c>
      <c r="M28" s="3" t="s">
        <v>53</v>
      </c>
      <c r="N28" s="3" t="s">
        <v>54</v>
      </c>
      <c r="O28" s="3" t="s">
        <v>55</v>
      </c>
      <c r="P28" s="4">
        <v>70903.88</v>
      </c>
      <c r="Q28" s="26" t="str">
        <f t="shared" si="0"/>
        <v>2019-21</v>
      </c>
    </row>
    <row r="29" spans="1:17" ht="18.95" customHeight="1">
      <c r="A29" s="5" t="s">
        <v>68</v>
      </c>
      <c r="B29" s="5" t="s">
        <v>72</v>
      </c>
      <c r="C29" s="5" t="s">
        <v>44</v>
      </c>
      <c r="D29" s="5" t="s">
        <v>45</v>
      </c>
      <c r="E29" s="5" t="s">
        <v>46</v>
      </c>
      <c r="F29" s="5" t="s">
        <v>7</v>
      </c>
      <c r="G29" s="5" t="s">
        <v>47</v>
      </c>
      <c r="H29" s="5" t="s">
        <v>48</v>
      </c>
      <c r="I29" s="5" t="s">
        <v>49</v>
      </c>
      <c r="J29" s="5" t="s">
        <v>50</v>
      </c>
      <c r="K29" s="5" t="s">
        <v>51</v>
      </c>
      <c r="L29" s="5" t="s">
        <v>52</v>
      </c>
      <c r="M29" s="5" t="s">
        <v>53</v>
      </c>
      <c r="N29" s="5" t="s">
        <v>54</v>
      </c>
      <c r="O29" s="5" t="s">
        <v>55</v>
      </c>
      <c r="P29" s="6">
        <v>29950.5</v>
      </c>
      <c r="Q29" s="26" t="str">
        <f t="shared" si="0"/>
        <v>2019-21</v>
      </c>
    </row>
    <row r="30" spans="1:17" ht="18.95" customHeight="1">
      <c r="A30" s="3" t="s">
        <v>68</v>
      </c>
      <c r="B30" s="3" t="s">
        <v>73</v>
      </c>
      <c r="C30" s="3" t="s">
        <v>44</v>
      </c>
      <c r="D30" s="3" t="s">
        <v>45</v>
      </c>
      <c r="E30" s="3" t="s">
        <v>46</v>
      </c>
      <c r="F30" s="3" t="s">
        <v>7</v>
      </c>
      <c r="G30" s="3" t="s">
        <v>47</v>
      </c>
      <c r="H30" s="3" t="s">
        <v>48</v>
      </c>
      <c r="I30" s="3" t="s">
        <v>49</v>
      </c>
      <c r="J30" s="3" t="s">
        <v>50</v>
      </c>
      <c r="K30" s="3" t="s">
        <v>51</v>
      </c>
      <c r="L30" s="3" t="s">
        <v>52</v>
      </c>
      <c r="M30" s="3" t="s">
        <v>53</v>
      </c>
      <c r="N30" s="3" t="s">
        <v>54</v>
      </c>
      <c r="O30" s="3" t="s">
        <v>55</v>
      </c>
      <c r="P30" s="4">
        <v>35768.25</v>
      </c>
      <c r="Q30" s="26" t="str">
        <f t="shared" si="0"/>
        <v>2019-21</v>
      </c>
    </row>
    <row r="31" spans="1:17" ht="18.95" customHeight="1">
      <c r="A31" s="5" t="s">
        <v>68</v>
      </c>
      <c r="B31" s="5" t="s">
        <v>74</v>
      </c>
      <c r="C31" s="5" t="s">
        <v>44</v>
      </c>
      <c r="D31" s="5" t="s">
        <v>45</v>
      </c>
      <c r="E31" s="5" t="s">
        <v>46</v>
      </c>
      <c r="F31" s="5" t="s">
        <v>7</v>
      </c>
      <c r="G31" s="5" t="s">
        <v>47</v>
      </c>
      <c r="H31" s="5" t="s">
        <v>48</v>
      </c>
      <c r="I31" s="5" t="s">
        <v>49</v>
      </c>
      <c r="J31" s="5" t="s">
        <v>50</v>
      </c>
      <c r="K31" s="5" t="s">
        <v>51</v>
      </c>
      <c r="L31" s="5" t="s">
        <v>52</v>
      </c>
      <c r="M31" s="5" t="s">
        <v>53</v>
      </c>
      <c r="N31" s="5" t="s">
        <v>54</v>
      </c>
      <c r="O31" s="5" t="s">
        <v>55</v>
      </c>
      <c r="P31" s="6">
        <v>32594.25</v>
      </c>
      <c r="Q31" s="26" t="str">
        <f t="shared" si="0"/>
        <v>2019-21</v>
      </c>
    </row>
    <row r="32" spans="1:17" ht="18.95" customHeight="1">
      <c r="A32" s="3" t="s">
        <v>68</v>
      </c>
      <c r="B32" s="3" t="s">
        <v>75</v>
      </c>
      <c r="C32" s="3" t="s">
        <v>44</v>
      </c>
      <c r="D32" s="3" t="s">
        <v>45</v>
      </c>
      <c r="E32" s="3" t="s">
        <v>46</v>
      </c>
      <c r="F32" s="3" t="s">
        <v>7</v>
      </c>
      <c r="G32" s="3" t="s">
        <v>47</v>
      </c>
      <c r="H32" s="3" t="s">
        <v>48</v>
      </c>
      <c r="I32" s="3" t="s">
        <v>49</v>
      </c>
      <c r="J32" s="3" t="s">
        <v>50</v>
      </c>
      <c r="K32" s="3" t="s">
        <v>51</v>
      </c>
      <c r="L32" s="3" t="s">
        <v>52</v>
      </c>
      <c r="M32" s="3" t="s">
        <v>53</v>
      </c>
      <c r="N32" s="3" t="s">
        <v>54</v>
      </c>
      <c r="O32" s="3" t="s">
        <v>55</v>
      </c>
      <c r="P32" s="4">
        <v>27956.75</v>
      </c>
      <c r="Q32" s="26" t="str">
        <f t="shared" si="0"/>
        <v>2019-21</v>
      </c>
    </row>
    <row r="33" spans="1:17" ht="18.95" customHeight="1">
      <c r="A33" s="5" t="s">
        <v>68</v>
      </c>
      <c r="B33" s="5" t="s">
        <v>76</v>
      </c>
      <c r="C33" s="5" t="s">
        <v>44</v>
      </c>
      <c r="D33" s="5" t="s">
        <v>45</v>
      </c>
      <c r="E33" s="5" t="s">
        <v>46</v>
      </c>
      <c r="F33" s="5" t="s">
        <v>7</v>
      </c>
      <c r="G33" s="5" t="s">
        <v>47</v>
      </c>
      <c r="H33" s="5" t="s">
        <v>48</v>
      </c>
      <c r="I33" s="5" t="s">
        <v>49</v>
      </c>
      <c r="J33" s="5" t="s">
        <v>50</v>
      </c>
      <c r="K33" s="5" t="s">
        <v>51</v>
      </c>
      <c r="L33" s="5" t="s">
        <v>52</v>
      </c>
      <c r="M33" s="5" t="s">
        <v>53</v>
      </c>
      <c r="N33" s="5" t="s">
        <v>54</v>
      </c>
      <c r="O33" s="5" t="s">
        <v>55</v>
      </c>
      <c r="P33" s="6">
        <v>24946.9</v>
      </c>
      <c r="Q33" s="26" t="str">
        <f t="shared" si="0"/>
        <v>2019-21</v>
      </c>
    </row>
    <row r="34" spans="1:17" ht="18.95" customHeight="1">
      <c r="A34" s="3" t="s">
        <v>68</v>
      </c>
      <c r="B34" s="3" t="s">
        <v>77</v>
      </c>
      <c r="C34" s="3" t="s">
        <v>44</v>
      </c>
      <c r="D34" s="3" t="s">
        <v>45</v>
      </c>
      <c r="E34" s="3" t="s">
        <v>46</v>
      </c>
      <c r="F34" s="3" t="s">
        <v>7</v>
      </c>
      <c r="G34" s="3" t="s">
        <v>47</v>
      </c>
      <c r="H34" s="3" t="s">
        <v>48</v>
      </c>
      <c r="I34" s="3" t="s">
        <v>49</v>
      </c>
      <c r="J34" s="3" t="s">
        <v>50</v>
      </c>
      <c r="K34" s="3" t="s">
        <v>51</v>
      </c>
      <c r="L34" s="3" t="s">
        <v>52</v>
      </c>
      <c r="M34" s="3" t="s">
        <v>53</v>
      </c>
      <c r="N34" s="3" t="s">
        <v>54</v>
      </c>
      <c r="O34" s="3" t="s">
        <v>55</v>
      </c>
      <c r="P34" s="4">
        <v>35606.25</v>
      </c>
      <c r="Q34" s="26" t="str">
        <f t="shared" si="0"/>
        <v>2019-21</v>
      </c>
    </row>
    <row r="35" spans="1:17" ht="18.95" customHeight="1">
      <c r="A35" s="5" t="s">
        <v>68</v>
      </c>
      <c r="B35" s="5" t="s">
        <v>78</v>
      </c>
      <c r="C35" s="5" t="s">
        <v>79</v>
      </c>
      <c r="D35" s="5" t="s">
        <v>45</v>
      </c>
      <c r="E35" s="5" t="s">
        <v>46</v>
      </c>
      <c r="F35" s="5" t="s">
        <v>7</v>
      </c>
      <c r="G35" s="5" t="s">
        <v>47</v>
      </c>
      <c r="H35" s="5" t="s">
        <v>80</v>
      </c>
      <c r="I35" s="5" t="s">
        <v>81</v>
      </c>
      <c r="J35" s="5" t="s">
        <v>50</v>
      </c>
      <c r="K35" s="5" t="s">
        <v>51</v>
      </c>
      <c r="L35" s="5" t="s">
        <v>52</v>
      </c>
      <c r="M35" s="5" t="s">
        <v>53</v>
      </c>
      <c r="N35" s="5" t="s">
        <v>54</v>
      </c>
      <c r="O35" s="5" t="s">
        <v>55</v>
      </c>
      <c r="P35" s="6">
        <v>1065</v>
      </c>
      <c r="Q35" s="26" t="str">
        <f t="shared" si="0"/>
        <v>2019-21</v>
      </c>
    </row>
    <row r="36" spans="1:17" ht="18.95" customHeight="1">
      <c r="A36" s="3" t="s">
        <v>68</v>
      </c>
      <c r="B36" s="3" t="s">
        <v>78</v>
      </c>
      <c r="C36" s="3" t="s">
        <v>44</v>
      </c>
      <c r="D36" s="3" t="s">
        <v>45</v>
      </c>
      <c r="E36" s="3" t="s">
        <v>46</v>
      </c>
      <c r="F36" s="3" t="s">
        <v>7</v>
      </c>
      <c r="G36" s="3" t="s">
        <v>47</v>
      </c>
      <c r="H36" s="3" t="s">
        <v>48</v>
      </c>
      <c r="I36" s="3" t="s">
        <v>49</v>
      </c>
      <c r="J36" s="3" t="s">
        <v>50</v>
      </c>
      <c r="K36" s="3" t="s">
        <v>51</v>
      </c>
      <c r="L36" s="3" t="s">
        <v>52</v>
      </c>
      <c r="M36" s="3" t="s">
        <v>53</v>
      </c>
      <c r="N36" s="3" t="s">
        <v>54</v>
      </c>
      <c r="O36" s="3" t="s">
        <v>55</v>
      </c>
      <c r="P36" s="4">
        <v>52773.33</v>
      </c>
      <c r="Q36" s="26" t="str">
        <f t="shared" si="0"/>
        <v>2019-21</v>
      </c>
    </row>
    <row r="37" spans="1:17" ht="18.95" customHeight="1">
      <c r="A37" s="5" t="s">
        <v>68</v>
      </c>
      <c r="B37" s="5" t="s">
        <v>82</v>
      </c>
      <c r="C37" s="5" t="s">
        <v>79</v>
      </c>
      <c r="D37" s="5" t="s">
        <v>45</v>
      </c>
      <c r="E37" s="5" t="s">
        <v>46</v>
      </c>
      <c r="F37" s="5" t="s">
        <v>7</v>
      </c>
      <c r="G37" s="5" t="s">
        <v>47</v>
      </c>
      <c r="H37" s="5" t="s">
        <v>80</v>
      </c>
      <c r="I37" s="5" t="s">
        <v>81</v>
      </c>
      <c r="J37" s="5" t="s">
        <v>50</v>
      </c>
      <c r="K37" s="5" t="s">
        <v>51</v>
      </c>
      <c r="L37" s="5" t="s">
        <v>52</v>
      </c>
      <c r="M37" s="5" t="s">
        <v>53</v>
      </c>
      <c r="N37" s="5" t="s">
        <v>54</v>
      </c>
      <c r="O37" s="5" t="s">
        <v>55</v>
      </c>
      <c r="P37" s="6">
        <v>-1065</v>
      </c>
      <c r="Q37" s="26" t="str">
        <f t="shared" si="0"/>
        <v>2019-21</v>
      </c>
    </row>
    <row r="38" spans="1:17" ht="18.95" customHeight="1">
      <c r="A38" s="3" t="s">
        <v>68</v>
      </c>
      <c r="B38" s="3" t="s">
        <v>82</v>
      </c>
      <c r="C38" s="3" t="s">
        <v>44</v>
      </c>
      <c r="D38" s="3" t="s">
        <v>45</v>
      </c>
      <c r="E38" s="3" t="s">
        <v>46</v>
      </c>
      <c r="F38" s="3" t="s">
        <v>7</v>
      </c>
      <c r="G38" s="3" t="s">
        <v>47</v>
      </c>
      <c r="H38" s="3" t="s">
        <v>48</v>
      </c>
      <c r="I38" s="3" t="s">
        <v>49</v>
      </c>
      <c r="J38" s="3" t="s">
        <v>50</v>
      </c>
      <c r="K38" s="3" t="s">
        <v>51</v>
      </c>
      <c r="L38" s="3" t="s">
        <v>52</v>
      </c>
      <c r="M38" s="3" t="s">
        <v>53</v>
      </c>
      <c r="N38" s="3" t="s">
        <v>54</v>
      </c>
      <c r="O38" s="3" t="s">
        <v>55</v>
      </c>
      <c r="P38" s="4">
        <v>95104.6</v>
      </c>
      <c r="Q38" s="26" t="str">
        <f t="shared" si="0"/>
        <v>2019-21</v>
      </c>
    </row>
    <row r="39" spans="1:17" ht="18.95" customHeight="1">
      <c r="A39" s="5" t="s">
        <v>68</v>
      </c>
      <c r="B39" s="5" t="s">
        <v>82</v>
      </c>
      <c r="C39" s="5" t="s">
        <v>44</v>
      </c>
      <c r="D39" s="5" t="s">
        <v>45</v>
      </c>
      <c r="E39" s="5" t="s">
        <v>46</v>
      </c>
      <c r="F39" s="5" t="s">
        <v>7</v>
      </c>
      <c r="G39" s="5" t="s">
        <v>47</v>
      </c>
      <c r="H39" s="5" t="s">
        <v>80</v>
      </c>
      <c r="I39" s="5" t="s">
        <v>81</v>
      </c>
      <c r="J39" s="5" t="s">
        <v>50</v>
      </c>
      <c r="K39" s="5" t="s">
        <v>51</v>
      </c>
      <c r="L39" s="5" t="s">
        <v>52</v>
      </c>
      <c r="M39" s="5" t="s">
        <v>53</v>
      </c>
      <c r="N39" s="5" t="s">
        <v>54</v>
      </c>
      <c r="O39" s="5" t="s">
        <v>55</v>
      </c>
      <c r="P39" s="6">
        <v>0</v>
      </c>
      <c r="Q39" s="26" t="str">
        <f t="shared" si="0"/>
        <v>2019-21</v>
      </c>
    </row>
    <row r="40" spans="1:17" ht="18.95" customHeight="1">
      <c r="A40" s="3" t="s">
        <v>68</v>
      </c>
      <c r="B40" s="3" t="s">
        <v>83</v>
      </c>
      <c r="C40" s="3" t="s">
        <v>44</v>
      </c>
      <c r="D40" s="3" t="s">
        <v>45</v>
      </c>
      <c r="E40" s="3" t="s">
        <v>46</v>
      </c>
      <c r="F40" s="3" t="s">
        <v>7</v>
      </c>
      <c r="G40" s="3" t="s">
        <v>47</v>
      </c>
      <c r="H40" s="3" t="s">
        <v>48</v>
      </c>
      <c r="I40" s="3" t="s">
        <v>49</v>
      </c>
      <c r="J40" s="3" t="s">
        <v>50</v>
      </c>
      <c r="K40" s="3" t="s">
        <v>51</v>
      </c>
      <c r="L40" s="3" t="s">
        <v>52</v>
      </c>
      <c r="M40" s="3" t="s">
        <v>53</v>
      </c>
      <c r="N40" s="3" t="s">
        <v>54</v>
      </c>
      <c r="O40" s="3" t="s">
        <v>55</v>
      </c>
      <c r="P40" s="4">
        <v>101175.4</v>
      </c>
      <c r="Q40" s="26" t="str">
        <f t="shared" si="0"/>
        <v>2019-21</v>
      </c>
    </row>
    <row r="41" spans="1:17" ht="18.95" customHeight="1">
      <c r="A41" s="3" t="s">
        <v>84</v>
      </c>
      <c r="B41" s="3" t="s">
        <v>43</v>
      </c>
      <c r="C41" s="3" t="s">
        <v>44</v>
      </c>
      <c r="D41" s="3" t="s">
        <v>45</v>
      </c>
      <c r="E41" s="3" t="s">
        <v>46</v>
      </c>
      <c r="F41" s="3" t="s">
        <v>7</v>
      </c>
      <c r="G41" s="3" t="s">
        <v>47</v>
      </c>
      <c r="H41" s="3" t="s">
        <v>48</v>
      </c>
      <c r="I41" s="3" t="s">
        <v>49</v>
      </c>
      <c r="J41" s="3" t="s">
        <v>50</v>
      </c>
      <c r="K41" s="3" t="s">
        <v>51</v>
      </c>
      <c r="L41" s="3" t="s">
        <v>52</v>
      </c>
      <c r="M41" s="3" t="s">
        <v>53</v>
      </c>
      <c r="N41" s="3" t="s">
        <v>54</v>
      </c>
      <c r="O41" s="3" t="s">
        <v>55</v>
      </c>
      <c r="P41" s="4">
        <v>39497.53</v>
      </c>
      <c r="Q41" s="26" t="str">
        <f t="shared" si="0"/>
        <v>2017-19</v>
      </c>
    </row>
    <row r="42" spans="1:17" ht="18.95" customHeight="1">
      <c r="A42" s="5" t="s">
        <v>84</v>
      </c>
      <c r="B42" s="5" t="s">
        <v>56</v>
      </c>
      <c r="C42" s="5" t="s">
        <v>44</v>
      </c>
      <c r="D42" s="5" t="s">
        <v>45</v>
      </c>
      <c r="E42" s="5" t="s">
        <v>46</v>
      </c>
      <c r="F42" s="5" t="s">
        <v>7</v>
      </c>
      <c r="G42" s="5" t="s">
        <v>47</v>
      </c>
      <c r="H42" s="5" t="s">
        <v>48</v>
      </c>
      <c r="I42" s="5" t="s">
        <v>49</v>
      </c>
      <c r="J42" s="5" t="s">
        <v>50</v>
      </c>
      <c r="K42" s="5" t="s">
        <v>51</v>
      </c>
      <c r="L42" s="5" t="s">
        <v>52</v>
      </c>
      <c r="M42" s="5" t="s">
        <v>53</v>
      </c>
      <c r="N42" s="5" t="s">
        <v>54</v>
      </c>
      <c r="O42" s="5" t="s">
        <v>55</v>
      </c>
      <c r="P42" s="6">
        <v>33457.99</v>
      </c>
      <c r="Q42" s="26" t="str">
        <f t="shared" si="0"/>
        <v>2017-19</v>
      </c>
    </row>
    <row r="43" spans="1:17" ht="18.95" customHeight="1">
      <c r="A43" s="3" t="s">
        <v>84</v>
      </c>
      <c r="B43" s="3" t="s">
        <v>57</v>
      </c>
      <c r="C43" s="3" t="s">
        <v>44</v>
      </c>
      <c r="D43" s="3" t="s">
        <v>45</v>
      </c>
      <c r="E43" s="3" t="s">
        <v>46</v>
      </c>
      <c r="F43" s="3" t="s">
        <v>7</v>
      </c>
      <c r="G43" s="3" t="s">
        <v>47</v>
      </c>
      <c r="H43" s="3" t="s">
        <v>48</v>
      </c>
      <c r="I43" s="3" t="s">
        <v>49</v>
      </c>
      <c r="J43" s="3" t="s">
        <v>50</v>
      </c>
      <c r="K43" s="3" t="s">
        <v>51</v>
      </c>
      <c r="L43" s="3" t="s">
        <v>52</v>
      </c>
      <c r="M43" s="3" t="s">
        <v>53</v>
      </c>
      <c r="N43" s="3" t="s">
        <v>54</v>
      </c>
      <c r="O43" s="3" t="s">
        <v>55</v>
      </c>
      <c r="P43" s="4">
        <v>26502.28</v>
      </c>
      <c r="Q43" s="26" t="str">
        <f t="shared" si="0"/>
        <v>2017-19</v>
      </c>
    </row>
    <row r="44" spans="1:17" ht="18.95" customHeight="1">
      <c r="A44" s="5" t="s">
        <v>84</v>
      </c>
      <c r="B44" s="5" t="s">
        <v>58</v>
      </c>
      <c r="C44" s="5" t="s">
        <v>44</v>
      </c>
      <c r="D44" s="5" t="s">
        <v>45</v>
      </c>
      <c r="E44" s="5" t="s">
        <v>46</v>
      </c>
      <c r="F44" s="5" t="s">
        <v>7</v>
      </c>
      <c r="G44" s="5" t="s">
        <v>47</v>
      </c>
      <c r="H44" s="5" t="s">
        <v>48</v>
      </c>
      <c r="I44" s="5" t="s">
        <v>49</v>
      </c>
      <c r="J44" s="5" t="s">
        <v>50</v>
      </c>
      <c r="K44" s="5" t="s">
        <v>51</v>
      </c>
      <c r="L44" s="5" t="s">
        <v>52</v>
      </c>
      <c r="M44" s="5" t="s">
        <v>53</v>
      </c>
      <c r="N44" s="5" t="s">
        <v>54</v>
      </c>
      <c r="O44" s="5" t="s">
        <v>55</v>
      </c>
      <c r="P44" s="6">
        <v>32123.54</v>
      </c>
      <c r="Q44" s="26" t="str">
        <f t="shared" si="0"/>
        <v>2017-19</v>
      </c>
    </row>
    <row r="45" spans="1:17" ht="18.95" customHeight="1">
      <c r="A45" s="3" t="s">
        <v>84</v>
      </c>
      <c r="B45" s="3" t="s">
        <v>59</v>
      </c>
      <c r="C45" s="3" t="s">
        <v>44</v>
      </c>
      <c r="D45" s="3" t="s">
        <v>45</v>
      </c>
      <c r="E45" s="3" t="s">
        <v>46</v>
      </c>
      <c r="F45" s="3" t="s">
        <v>7</v>
      </c>
      <c r="G45" s="3" t="s">
        <v>47</v>
      </c>
      <c r="H45" s="3" t="s">
        <v>48</v>
      </c>
      <c r="I45" s="3" t="s">
        <v>49</v>
      </c>
      <c r="J45" s="3" t="s">
        <v>50</v>
      </c>
      <c r="K45" s="3" t="s">
        <v>51</v>
      </c>
      <c r="L45" s="3" t="s">
        <v>52</v>
      </c>
      <c r="M45" s="3" t="s">
        <v>53</v>
      </c>
      <c r="N45" s="3" t="s">
        <v>54</v>
      </c>
      <c r="O45" s="3" t="s">
        <v>55</v>
      </c>
      <c r="P45" s="4">
        <v>17500.66</v>
      </c>
      <c r="Q45" s="26" t="str">
        <f t="shared" si="0"/>
        <v>2017-19</v>
      </c>
    </row>
    <row r="46" spans="1:17" ht="18.95" customHeight="1">
      <c r="A46" s="5" t="s">
        <v>84</v>
      </c>
      <c r="B46" s="5" t="s">
        <v>60</v>
      </c>
      <c r="C46" s="5" t="s">
        <v>44</v>
      </c>
      <c r="D46" s="5" t="s">
        <v>45</v>
      </c>
      <c r="E46" s="5" t="s">
        <v>46</v>
      </c>
      <c r="F46" s="5" t="s">
        <v>7</v>
      </c>
      <c r="G46" s="5" t="s">
        <v>47</v>
      </c>
      <c r="H46" s="5" t="s">
        <v>48</v>
      </c>
      <c r="I46" s="5" t="s">
        <v>49</v>
      </c>
      <c r="J46" s="5" t="s">
        <v>50</v>
      </c>
      <c r="K46" s="5" t="s">
        <v>51</v>
      </c>
      <c r="L46" s="5" t="s">
        <v>52</v>
      </c>
      <c r="M46" s="5" t="s">
        <v>53</v>
      </c>
      <c r="N46" s="5" t="s">
        <v>54</v>
      </c>
      <c r="O46" s="5" t="s">
        <v>55</v>
      </c>
      <c r="P46" s="6">
        <v>11142.13</v>
      </c>
      <c r="Q46" s="26" t="str">
        <f t="shared" si="0"/>
        <v>2017-19</v>
      </c>
    </row>
    <row r="47" spans="1:17" ht="18.95" customHeight="1">
      <c r="A47" s="3" t="s">
        <v>84</v>
      </c>
      <c r="B47" s="3" t="s">
        <v>61</v>
      </c>
      <c r="C47" s="3" t="s">
        <v>44</v>
      </c>
      <c r="D47" s="3" t="s">
        <v>45</v>
      </c>
      <c r="E47" s="3" t="s">
        <v>46</v>
      </c>
      <c r="F47" s="3" t="s">
        <v>7</v>
      </c>
      <c r="G47" s="3" t="s">
        <v>47</v>
      </c>
      <c r="H47" s="3" t="s">
        <v>48</v>
      </c>
      <c r="I47" s="3" t="s">
        <v>49</v>
      </c>
      <c r="J47" s="3" t="s">
        <v>50</v>
      </c>
      <c r="K47" s="3" t="s">
        <v>51</v>
      </c>
      <c r="L47" s="3" t="s">
        <v>52</v>
      </c>
      <c r="M47" s="3" t="s">
        <v>53</v>
      </c>
      <c r="N47" s="3" t="s">
        <v>54</v>
      </c>
      <c r="O47" s="3" t="s">
        <v>55</v>
      </c>
      <c r="P47" s="4">
        <v>22048.51</v>
      </c>
      <c r="Q47" s="26" t="str">
        <f t="shared" si="0"/>
        <v>2017-19</v>
      </c>
    </row>
    <row r="48" spans="1:17" ht="18.95" customHeight="1">
      <c r="A48" s="5" t="s">
        <v>84</v>
      </c>
      <c r="B48" s="5" t="s">
        <v>62</v>
      </c>
      <c r="C48" s="5" t="s">
        <v>44</v>
      </c>
      <c r="D48" s="5" t="s">
        <v>45</v>
      </c>
      <c r="E48" s="5" t="s">
        <v>46</v>
      </c>
      <c r="F48" s="5" t="s">
        <v>7</v>
      </c>
      <c r="G48" s="5" t="s">
        <v>47</v>
      </c>
      <c r="H48" s="5" t="s">
        <v>48</v>
      </c>
      <c r="I48" s="5" t="s">
        <v>49</v>
      </c>
      <c r="J48" s="5" t="s">
        <v>50</v>
      </c>
      <c r="K48" s="5" t="s">
        <v>51</v>
      </c>
      <c r="L48" s="5" t="s">
        <v>52</v>
      </c>
      <c r="M48" s="5" t="s">
        <v>53</v>
      </c>
      <c r="N48" s="5" t="s">
        <v>54</v>
      </c>
      <c r="O48" s="5" t="s">
        <v>55</v>
      </c>
      <c r="P48" s="6">
        <v>17702.5</v>
      </c>
      <c r="Q48" s="26" t="str">
        <f t="shared" si="0"/>
        <v>2017-19</v>
      </c>
    </row>
    <row r="49" spans="1:17" ht="18.95" customHeight="1">
      <c r="A49" s="3" t="s">
        <v>84</v>
      </c>
      <c r="B49" s="3" t="s">
        <v>63</v>
      </c>
      <c r="C49" s="3" t="s">
        <v>44</v>
      </c>
      <c r="D49" s="3" t="s">
        <v>45</v>
      </c>
      <c r="E49" s="3" t="s">
        <v>46</v>
      </c>
      <c r="F49" s="3" t="s">
        <v>7</v>
      </c>
      <c r="G49" s="3" t="s">
        <v>47</v>
      </c>
      <c r="H49" s="3" t="s">
        <v>48</v>
      </c>
      <c r="I49" s="3" t="s">
        <v>49</v>
      </c>
      <c r="J49" s="3" t="s">
        <v>50</v>
      </c>
      <c r="K49" s="3" t="s">
        <v>51</v>
      </c>
      <c r="L49" s="3" t="s">
        <v>52</v>
      </c>
      <c r="M49" s="3" t="s">
        <v>53</v>
      </c>
      <c r="N49" s="3" t="s">
        <v>54</v>
      </c>
      <c r="O49" s="3" t="s">
        <v>55</v>
      </c>
      <c r="P49" s="4">
        <v>16092.41</v>
      </c>
      <c r="Q49" s="26" t="str">
        <f t="shared" si="0"/>
        <v>2017-19</v>
      </c>
    </row>
    <row r="50" spans="1:17" ht="18.95" customHeight="1">
      <c r="A50" s="5" t="s">
        <v>84</v>
      </c>
      <c r="B50" s="5" t="s">
        <v>64</v>
      </c>
      <c r="C50" s="5" t="s">
        <v>44</v>
      </c>
      <c r="D50" s="5" t="s">
        <v>45</v>
      </c>
      <c r="E50" s="5" t="s">
        <v>46</v>
      </c>
      <c r="F50" s="5" t="s">
        <v>7</v>
      </c>
      <c r="G50" s="5" t="s">
        <v>47</v>
      </c>
      <c r="H50" s="5" t="s">
        <v>48</v>
      </c>
      <c r="I50" s="5" t="s">
        <v>49</v>
      </c>
      <c r="J50" s="5" t="s">
        <v>50</v>
      </c>
      <c r="K50" s="5" t="s">
        <v>51</v>
      </c>
      <c r="L50" s="5" t="s">
        <v>52</v>
      </c>
      <c r="M50" s="5" t="s">
        <v>53</v>
      </c>
      <c r="N50" s="5" t="s">
        <v>54</v>
      </c>
      <c r="O50" s="5" t="s">
        <v>55</v>
      </c>
      <c r="P50" s="6">
        <v>33958.480000000003</v>
      </c>
      <c r="Q50" s="26" t="str">
        <f t="shared" si="0"/>
        <v>2017-19</v>
      </c>
    </row>
    <row r="51" spans="1:17" ht="18.95" customHeight="1">
      <c r="A51" s="3" t="s">
        <v>84</v>
      </c>
      <c r="B51" s="3" t="s">
        <v>65</v>
      </c>
      <c r="C51" s="3" t="s">
        <v>44</v>
      </c>
      <c r="D51" s="3" t="s">
        <v>45</v>
      </c>
      <c r="E51" s="3" t="s">
        <v>46</v>
      </c>
      <c r="F51" s="3" t="s">
        <v>7</v>
      </c>
      <c r="G51" s="3" t="s">
        <v>47</v>
      </c>
      <c r="H51" s="3" t="s">
        <v>48</v>
      </c>
      <c r="I51" s="3" t="s">
        <v>49</v>
      </c>
      <c r="J51" s="3" t="s">
        <v>50</v>
      </c>
      <c r="K51" s="3" t="s">
        <v>51</v>
      </c>
      <c r="L51" s="3" t="s">
        <v>52</v>
      </c>
      <c r="M51" s="3" t="s">
        <v>53</v>
      </c>
      <c r="N51" s="3" t="s">
        <v>54</v>
      </c>
      <c r="O51" s="3" t="s">
        <v>55</v>
      </c>
      <c r="P51" s="4">
        <v>49006.19</v>
      </c>
      <c r="Q51" s="26" t="str">
        <f t="shared" si="0"/>
        <v>2017-19</v>
      </c>
    </row>
    <row r="52" spans="1:17" ht="18.95" customHeight="1">
      <c r="A52" s="5" t="s">
        <v>84</v>
      </c>
      <c r="B52" s="5" t="s">
        <v>66</v>
      </c>
      <c r="C52" s="5" t="s">
        <v>44</v>
      </c>
      <c r="D52" s="5" t="s">
        <v>45</v>
      </c>
      <c r="E52" s="5" t="s">
        <v>46</v>
      </c>
      <c r="F52" s="5" t="s">
        <v>7</v>
      </c>
      <c r="G52" s="5" t="s">
        <v>47</v>
      </c>
      <c r="H52" s="5" t="s">
        <v>48</v>
      </c>
      <c r="I52" s="5" t="s">
        <v>49</v>
      </c>
      <c r="J52" s="5" t="s">
        <v>50</v>
      </c>
      <c r="K52" s="5" t="s">
        <v>51</v>
      </c>
      <c r="L52" s="5" t="s">
        <v>52</v>
      </c>
      <c r="M52" s="5" t="s">
        <v>53</v>
      </c>
      <c r="N52" s="5" t="s">
        <v>54</v>
      </c>
      <c r="O52" s="5" t="s">
        <v>55</v>
      </c>
      <c r="P52" s="6">
        <v>26515.91</v>
      </c>
      <c r="Q52" s="26" t="str">
        <f t="shared" si="0"/>
        <v>2017-19</v>
      </c>
    </row>
    <row r="53" spans="1:17" ht="18.95" customHeight="1">
      <c r="A53" s="3" t="s">
        <v>85</v>
      </c>
      <c r="B53" s="3" t="s">
        <v>69</v>
      </c>
      <c r="C53" s="3" t="s">
        <v>44</v>
      </c>
      <c r="D53" s="3" t="s">
        <v>45</v>
      </c>
      <c r="E53" s="3" t="s">
        <v>46</v>
      </c>
      <c r="F53" s="3" t="s">
        <v>7</v>
      </c>
      <c r="G53" s="3" t="s">
        <v>47</v>
      </c>
      <c r="H53" s="3" t="s">
        <v>48</v>
      </c>
      <c r="I53" s="3" t="s">
        <v>49</v>
      </c>
      <c r="J53" s="3" t="s">
        <v>50</v>
      </c>
      <c r="K53" s="3" t="s">
        <v>51</v>
      </c>
      <c r="L53" s="3" t="s">
        <v>52</v>
      </c>
      <c r="M53" s="3" t="s">
        <v>53</v>
      </c>
      <c r="N53" s="3" t="s">
        <v>54</v>
      </c>
      <c r="O53" s="3" t="s">
        <v>55</v>
      </c>
      <c r="P53" s="4">
        <v>43414.89</v>
      </c>
      <c r="Q53" s="26" t="str">
        <f t="shared" si="0"/>
        <v>2017-19</v>
      </c>
    </row>
    <row r="54" spans="1:17" ht="18.95" customHeight="1">
      <c r="A54" s="5" t="s">
        <v>85</v>
      </c>
      <c r="B54" s="5" t="s">
        <v>70</v>
      </c>
      <c r="C54" s="5" t="s">
        <v>44</v>
      </c>
      <c r="D54" s="5" t="s">
        <v>45</v>
      </c>
      <c r="E54" s="5" t="s">
        <v>46</v>
      </c>
      <c r="F54" s="5" t="s">
        <v>7</v>
      </c>
      <c r="G54" s="5" t="s">
        <v>47</v>
      </c>
      <c r="H54" s="5" t="s">
        <v>48</v>
      </c>
      <c r="I54" s="5" t="s">
        <v>49</v>
      </c>
      <c r="J54" s="5" t="s">
        <v>50</v>
      </c>
      <c r="K54" s="5" t="s">
        <v>51</v>
      </c>
      <c r="L54" s="5" t="s">
        <v>52</v>
      </c>
      <c r="M54" s="5" t="s">
        <v>53</v>
      </c>
      <c r="N54" s="5" t="s">
        <v>54</v>
      </c>
      <c r="O54" s="5" t="s">
        <v>55</v>
      </c>
      <c r="P54" s="6">
        <v>-29115.19</v>
      </c>
      <c r="Q54" s="26" t="str">
        <f t="shared" si="0"/>
        <v>2017-19</v>
      </c>
    </row>
    <row r="55" spans="1:17" ht="18.95" customHeight="1">
      <c r="A55" s="3" t="s">
        <v>85</v>
      </c>
      <c r="B55" s="3" t="s">
        <v>71</v>
      </c>
      <c r="C55" s="3" t="s">
        <v>44</v>
      </c>
      <c r="D55" s="3" t="s">
        <v>45</v>
      </c>
      <c r="E55" s="3" t="s">
        <v>46</v>
      </c>
      <c r="F55" s="3" t="s">
        <v>7</v>
      </c>
      <c r="G55" s="3" t="s">
        <v>47</v>
      </c>
      <c r="H55" s="3" t="s">
        <v>48</v>
      </c>
      <c r="I55" s="3" t="s">
        <v>49</v>
      </c>
      <c r="J55" s="3" t="s">
        <v>50</v>
      </c>
      <c r="K55" s="3" t="s">
        <v>51</v>
      </c>
      <c r="L55" s="3" t="s">
        <v>52</v>
      </c>
      <c r="M55" s="3" t="s">
        <v>53</v>
      </c>
      <c r="N55" s="3" t="s">
        <v>54</v>
      </c>
      <c r="O55" s="3" t="s">
        <v>55</v>
      </c>
      <c r="P55" s="4">
        <v>105348.92</v>
      </c>
      <c r="Q55" s="26" t="str">
        <f t="shared" si="0"/>
        <v>2017-19</v>
      </c>
    </row>
    <row r="56" spans="1:17" ht="18.95" customHeight="1">
      <c r="A56" s="5" t="s">
        <v>85</v>
      </c>
      <c r="B56" s="5" t="s">
        <v>72</v>
      </c>
      <c r="C56" s="5" t="s">
        <v>44</v>
      </c>
      <c r="D56" s="5" t="s">
        <v>45</v>
      </c>
      <c r="E56" s="5" t="s">
        <v>46</v>
      </c>
      <c r="F56" s="5" t="s">
        <v>7</v>
      </c>
      <c r="G56" s="5" t="s">
        <v>47</v>
      </c>
      <c r="H56" s="5" t="s">
        <v>48</v>
      </c>
      <c r="I56" s="5" t="s">
        <v>49</v>
      </c>
      <c r="J56" s="5" t="s">
        <v>50</v>
      </c>
      <c r="K56" s="5" t="s">
        <v>51</v>
      </c>
      <c r="L56" s="5" t="s">
        <v>52</v>
      </c>
      <c r="M56" s="5" t="s">
        <v>53</v>
      </c>
      <c r="N56" s="5" t="s">
        <v>54</v>
      </c>
      <c r="O56" s="5" t="s">
        <v>55</v>
      </c>
      <c r="P56" s="6">
        <v>23456.66</v>
      </c>
      <c r="Q56" s="26" t="str">
        <f t="shared" si="0"/>
        <v>2017-19</v>
      </c>
    </row>
    <row r="57" spans="1:17" ht="18.95" customHeight="1">
      <c r="A57" s="3" t="s">
        <v>85</v>
      </c>
      <c r="B57" s="3" t="s">
        <v>73</v>
      </c>
      <c r="C57" s="3" t="s">
        <v>44</v>
      </c>
      <c r="D57" s="3" t="s">
        <v>45</v>
      </c>
      <c r="E57" s="3" t="s">
        <v>46</v>
      </c>
      <c r="F57" s="3" t="s">
        <v>7</v>
      </c>
      <c r="G57" s="3" t="s">
        <v>47</v>
      </c>
      <c r="H57" s="3" t="s">
        <v>48</v>
      </c>
      <c r="I57" s="3" t="s">
        <v>49</v>
      </c>
      <c r="J57" s="3" t="s">
        <v>50</v>
      </c>
      <c r="K57" s="3" t="s">
        <v>51</v>
      </c>
      <c r="L57" s="3" t="s">
        <v>52</v>
      </c>
      <c r="M57" s="3" t="s">
        <v>53</v>
      </c>
      <c r="N57" s="3" t="s">
        <v>54</v>
      </c>
      <c r="O57" s="3" t="s">
        <v>55</v>
      </c>
      <c r="P57" s="4">
        <v>14094.59</v>
      </c>
      <c r="Q57" s="26" t="str">
        <f t="shared" si="0"/>
        <v>2017-19</v>
      </c>
    </row>
    <row r="58" spans="1:17" ht="18.95" customHeight="1">
      <c r="A58" s="5" t="s">
        <v>85</v>
      </c>
      <c r="B58" s="5" t="s">
        <v>74</v>
      </c>
      <c r="C58" s="5" t="s">
        <v>44</v>
      </c>
      <c r="D58" s="5" t="s">
        <v>45</v>
      </c>
      <c r="E58" s="5" t="s">
        <v>46</v>
      </c>
      <c r="F58" s="5" t="s">
        <v>7</v>
      </c>
      <c r="G58" s="5" t="s">
        <v>47</v>
      </c>
      <c r="H58" s="5" t="s">
        <v>48</v>
      </c>
      <c r="I58" s="5" t="s">
        <v>49</v>
      </c>
      <c r="J58" s="5" t="s">
        <v>50</v>
      </c>
      <c r="K58" s="5" t="s">
        <v>51</v>
      </c>
      <c r="L58" s="5" t="s">
        <v>52</v>
      </c>
      <c r="M58" s="5" t="s">
        <v>53</v>
      </c>
      <c r="N58" s="5" t="s">
        <v>54</v>
      </c>
      <c r="O58" s="5" t="s">
        <v>55</v>
      </c>
      <c r="P58" s="6">
        <v>18499.96</v>
      </c>
      <c r="Q58" s="26" t="str">
        <f t="shared" si="0"/>
        <v>2017-19</v>
      </c>
    </row>
    <row r="59" spans="1:17" ht="18.95" customHeight="1">
      <c r="A59" s="3" t="s">
        <v>85</v>
      </c>
      <c r="B59" s="3" t="s">
        <v>75</v>
      </c>
      <c r="C59" s="3" t="s">
        <v>44</v>
      </c>
      <c r="D59" s="3" t="s">
        <v>45</v>
      </c>
      <c r="E59" s="3" t="s">
        <v>46</v>
      </c>
      <c r="F59" s="3" t="s">
        <v>7</v>
      </c>
      <c r="G59" s="3" t="s">
        <v>47</v>
      </c>
      <c r="H59" s="3" t="s">
        <v>48</v>
      </c>
      <c r="I59" s="3" t="s">
        <v>49</v>
      </c>
      <c r="J59" s="3" t="s">
        <v>50</v>
      </c>
      <c r="K59" s="3" t="s">
        <v>51</v>
      </c>
      <c r="L59" s="3" t="s">
        <v>52</v>
      </c>
      <c r="M59" s="3" t="s">
        <v>53</v>
      </c>
      <c r="N59" s="3" t="s">
        <v>54</v>
      </c>
      <c r="O59" s="3" t="s">
        <v>55</v>
      </c>
      <c r="P59" s="4">
        <v>15388.74</v>
      </c>
      <c r="Q59" s="26" t="str">
        <f t="shared" si="0"/>
        <v>2017-19</v>
      </c>
    </row>
    <row r="60" spans="1:17" ht="18.95" customHeight="1">
      <c r="A60" s="5" t="s">
        <v>85</v>
      </c>
      <c r="B60" s="5" t="s">
        <v>76</v>
      </c>
      <c r="C60" s="5" t="s">
        <v>44</v>
      </c>
      <c r="D60" s="5" t="s">
        <v>45</v>
      </c>
      <c r="E60" s="5" t="s">
        <v>46</v>
      </c>
      <c r="F60" s="5" t="s">
        <v>7</v>
      </c>
      <c r="G60" s="5" t="s">
        <v>47</v>
      </c>
      <c r="H60" s="5" t="s">
        <v>48</v>
      </c>
      <c r="I60" s="5" t="s">
        <v>49</v>
      </c>
      <c r="J60" s="5" t="s">
        <v>50</v>
      </c>
      <c r="K60" s="5" t="s">
        <v>51</v>
      </c>
      <c r="L60" s="5" t="s">
        <v>52</v>
      </c>
      <c r="M60" s="5" t="s">
        <v>53</v>
      </c>
      <c r="N60" s="5" t="s">
        <v>54</v>
      </c>
      <c r="O60" s="5" t="s">
        <v>55</v>
      </c>
      <c r="P60" s="6">
        <v>17777.48</v>
      </c>
      <c r="Q60" s="26" t="str">
        <f t="shared" si="0"/>
        <v>2017-19</v>
      </c>
    </row>
    <row r="61" spans="1:17" ht="18.95" customHeight="1">
      <c r="A61" s="3" t="s">
        <v>85</v>
      </c>
      <c r="B61" s="3" t="s">
        <v>77</v>
      </c>
      <c r="C61" s="3" t="s">
        <v>44</v>
      </c>
      <c r="D61" s="3" t="s">
        <v>45</v>
      </c>
      <c r="E61" s="3" t="s">
        <v>46</v>
      </c>
      <c r="F61" s="3" t="s">
        <v>7</v>
      </c>
      <c r="G61" s="3" t="s">
        <v>47</v>
      </c>
      <c r="H61" s="3" t="s">
        <v>48</v>
      </c>
      <c r="I61" s="3" t="s">
        <v>49</v>
      </c>
      <c r="J61" s="3" t="s">
        <v>50</v>
      </c>
      <c r="K61" s="3" t="s">
        <v>51</v>
      </c>
      <c r="L61" s="3" t="s">
        <v>52</v>
      </c>
      <c r="M61" s="3" t="s">
        <v>53</v>
      </c>
      <c r="N61" s="3" t="s">
        <v>54</v>
      </c>
      <c r="O61" s="3" t="s">
        <v>55</v>
      </c>
      <c r="P61" s="4">
        <v>6563.99</v>
      </c>
      <c r="Q61" s="26" t="str">
        <f t="shared" si="0"/>
        <v>2017-19</v>
      </c>
    </row>
    <row r="62" spans="1:17" ht="18.95" customHeight="1">
      <c r="A62" s="5" t="s">
        <v>85</v>
      </c>
      <c r="B62" s="5" t="s">
        <v>78</v>
      </c>
      <c r="C62" s="5" t="s">
        <v>44</v>
      </c>
      <c r="D62" s="5" t="s">
        <v>45</v>
      </c>
      <c r="E62" s="5" t="s">
        <v>46</v>
      </c>
      <c r="F62" s="5" t="s">
        <v>7</v>
      </c>
      <c r="G62" s="5" t="s">
        <v>47</v>
      </c>
      <c r="H62" s="5" t="s">
        <v>48</v>
      </c>
      <c r="I62" s="5" t="s">
        <v>49</v>
      </c>
      <c r="J62" s="5" t="s">
        <v>50</v>
      </c>
      <c r="K62" s="5" t="s">
        <v>51</v>
      </c>
      <c r="L62" s="5" t="s">
        <v>52</v>
      </c>
      <c r="M62" s="5" t="s">
        <v>53</v>
      </c>
      <c r="N62" s="5" t="s">
        <v>54</v>
      </c>
      <c r="O62" s="5" t="s">
        <v>55</v>
      </c>
      <c r="P62" s="6">
        <v>-965.22</v>
      </c>
      <c r="Q62" s="26" t="str">
        <f t="shared" si="0"/>
        <v>2017-19</v>
      </c>
    </row>
    <row r="63" spans="1:17" ht="18.95" customHeight="1">
      <c r="A63" s="3" t="s">
        <v>85</v>
      </c>
      <c r="B63" s="3" t="s">
        <v>82</v>
      </c>
      <c r="C63" s="3" t="s">
        <v>44</v>
      </c>
      <c r="D63" s="3" t="s">
        <v>45</v>
      </c>
      <c r="E63" s="3" t="s">
        <v>46</v>
      </c>
      <c r="F63" s="3" t="s">
        <v>7</v>
      </c>
      <c r="G63" s="3" t="s">
        <v>47</v>
      </c>
      <c r="H63" s="3" t="s">
        <v>48</v>
      </c>
      <c r="I63" s="3" t="s">
        <v>49</v>
      </c>
      <c r="J63" s="3" t="s">
        <v>50</v>
      </c>
      <c r="K63" s="3" t="s">
        <v>51</v>
      </c>
      <c r="L63" s="3" t="s">
        <v>52</v>
      </c>
      <c r="M63" s="3" t="s">
        <v>53</v>
      </c>
      <c r="N63" s="3" t="s">
        <v>54</v>
      </c>
      <c r="O63" s="3" t="s">
        <v>55</v>
      </c>
      <c r="P63" s="4">
        <v>71385.84</v>
      </c>
      <c r="Q63" s="26" t="str">
        <f t="shared" si="0"/>
        <v>2017-19</v>
      </c>
    </row>
    <row r="64" spans="1:17" ht="18.95" customHeight="1">
      <c r="A64" s="5" t="s">
        <v>85</v>
      </c>
      <c r="B64" s="5" t="s">
        <v>83</v>
      </c>
      <c r="C64" s="5" t="s">
        <v>44</v>
      </c>
      <c r="D64" s="5" t="s">
        <v>45</v>
      </c>
      <c r="E64" s="5" t="s">
        <v>46</v>
      </c>
      <c r="F64" s="5" t="s">
        <v>7</v>
      </c>
      <c r="G64" s="5" t="s">
        <v>47</v>
      </c>
      <c r="H64" s="5" t="s">
        <v>48</v>
      </c>
      <c r="I64" s="5" t="s">
        <v>49</v>
      </c>
      <c r="J64" s="5" t="s">
        <v>50</v>
      </c>
      <c r="K64" s="5" t="s">
        <v>51</v>
      </c>
      <c r="L64" s="5" t="s">
        <v>52</v>
      </c>
      <c r="M64" s="5" t="s">
        <v>53</v>
      </c>
      <c r="N64" s="5" t="s">
        <v>54</v>
      </c>
      <c r="O64" s="5" t="s">
        <v>55</v>
      </c>
      <c r="P64" s="6">
        <v>45130.28</v>
      </c>
      <c r="Q64" s="26" t="str">
        <f t="shared" si="0"/>
        <v>2017-19</v>
      </c>
    </row>
    <row r="65" spans="1:17" ht="18.95" customHeight="1">
      <c r="A65" s="3" t="s">
        <v>86</v>
      </c>
      <c r="B65" s="3" t="s">
        <v>43</v>
      </c>
      <c r="C65" s="3" t="s">
        <v>44</v>
      </c>
      <c r="D65" s="3" t="s">
        <v>45</v>
      </c>
      <c r="E65" s="3" t="s">
        <v>87</v>
      </c>
      <c r="F65" s="3" t="s">
        <v>7</v>
      </c>
      <c r="G65" s="3" t="s">
        <v>47</v>
      </c>
      <c r="H65" s="3" t="s">
        <v>48</v>
      </c>
      <c r="I65" s="3" t="s">
        <v>49</v>
      </c>
      <c r="J65" s="3" t="s">
        <v>50</v>
      </c>
      <c r="K65" s="3" t="s">
        <v>51</v>
      </c>
      <c r="L65" s="3" t="s">
        <v>52</v>
      </c>
      <c r="M65" s="3" t="s">
        <v>53</v>
      </c>
      <c r="N65" s="3" t="s">
        <v>54</v>
      </c>
      <c r="O65" s="3" t="s">
        <v>55</v>
      </c>
      <c r="P65" s="4">
        <v>14013.56</v>
      </c>
      <c r="Q65" s="26" t="str">
        <f t="shared" si="0"/>
        <v>2015-17</v>
      </c>
    </row>
    <row r="66" spans="1:17" ht="18.95" customHeight="1">
      <c r="A66" s="5" t="s">
        <v>86</v>
      </c>
      <c r="B66" s="5" t="s">
        <v>56</v>
      </c>
      <c r="C66" s="5" t="s">
        <v>44</v>
      </c>
      <c r="D66" s="5" t="s">
        <v>45</v>
      </c>
      <c r="E66" s="5" t="s">
        <v>87</v>
      </c>
      <c r="F66" s="5" t="s">
        <v>7</v>
      </c>
      <c r="G66" s="5" t="s">
        <v>47</v>
      </c>
      <c r="H66" s="5" t="s">
        <v>48</v>
      </c>
      <c r="I66" s="5" t="s">
        <v>49</v>
      </c>
      <c r="J66" s="5" t="s">
        <v>50</v>
      </c>
      <c r="K66" s="5" t="s">
        <v>51</v>
      </c>
      <c r="L66" s="5" t="s">
        <v>52</v>
      </c>
      <c r="M66" s="5" t="s">
        <v>53</v>
      </c>
      <c r="N66" s="5" t="s">
        <v>54</v>
      </c>
      <c r="O66" s="5" t="s">
        <v>55</v>
      </c>
      <c r="P66" s="6">
        <v>6089.31</v>
      </c>
      <c r="Q66" s="26" t="str">
        <f t="shared" si="0"/>
        <v>2015-17</v>
      </c>
    </row>
    <row r="67" spans="1:17" ht="18.95" customHeight="1">
      <c r="A67" s="3" t="s">
        <v>86</v>
      </c>
      <c r="B67" s="3" t="s">
        <v>57</v>
      </c>
      <c r="C67" s="3" t="s">
        <v>44</v>
      </c>
      <c r="D67" s="3" t="s">
        <v>45</v>
      </c>
      <c r="E67" s="3" t="s">
        <v>87</v>
      </c>
      <c r="F67" s="3" t="s">
        <v>7</v>
      </c>
      <c r="G67" s="3" t="s">
        <v>47</v>
      </c>
      <c r="H67" s="3" t="s">
        <v>48</v>
      </c>
      <c r="I67" s="3" t="s">
        <v>49</v>
      </c>
      <c r="J67" s="3" t="s">
        <v>50</v>
      </c>
      <c r="K67" s="3" t="s">
        <v>51</v>
      </c>
      <c r="L67" s="3" t="s">
        <v>52</v>
      </c>
      <c r="M67" s="3" t="s">
        <v>53</v>
      </c>
      <c r="N67" s="3" t="s">
        <v>54</v>
      </c>
      <c r="O67" s="3" t="s">
        <v>55</v>
      </c>
      <c r="P67" s="4">
        <v>-4502.3999999999996</v>
      </c>
      <c r="Q67" s="26" t="str">
        <f t="shared" ref="Q67:Q85" si="1">IF(OR(A67="2016",A67="2017"),"2015-17",IF(OR(A67="2018",A67="2019"),"2017-19",IF(OR(A67="2020",A67="2021"),"2019-21",IF(OR(A67="2022",A67="2023"),"2021-23",""))))</f>
        <v>2015-17</v>
      </c>
    </row>
    <row r="68" spans="1:17" ht="18.95" customHeight="1">
      <c r="A68" s="5" t="s">
        <v>86</v>
      </c>
      <c r="B68" s="5" t="s">
        <v>58</v>
      </c>
      <c r="C68" s="5" t="s">
        <v>44</v>
      </c>
      <c r="D68" s="5" t="s">
        <v>45</v>
      </c>
      <c r="E68" s="5" t="s">
        <v>87</v>
      </c>
      <c r="F68" s="5" t="s">
        <v>7</v>
      </c>
      <c r="G68" s="5" t="s">
        <v>47</v>
      </c>
      <c r="H68" s="5" t="s">
        <v>48</v>
      </c>
      <c r="I68" s="5" t="s">
        <v>49</v>
      </c>
      <c r="J68" s="5" t="s">
        <v>50</v>
      </c>
      <c r="K68" s="5" t="s">
        <v>51</v>
      </c>
      <c r="L68" s="5" t="s">
        <v>52</v>
      </c>
      <c r="M68" s="5" t="s">
        <v>53</v>
      </c>
      <c r="N68" s="5" t="s">
        <v>54</v>
      </c>
      <c r="O68" s="5" t="s">
        <v>55</v>
      </c>
      <c r="P68" s="6">
        <v>5864.65</v>
      </c>
      <c r="Q68" s="26" t="str">
        <f t="shared" si="1"/>
        <v>2015-17</v>
      </c>
    </row>
    <row r="69" spans="1:17" ht="18.95" customHeight="1">
      <c r="A69" s="3" t="s">
        <v>86</v>
      </c>
      <c r="B69" s="3" t="s">
        <v>59</v>
      </c>
      <c r="C69" s="3" t="s">
        <v>44</v>
      </c>
      <c r="D69" s="3" t="s">
        <v>45</v>
      </c>
      <c r="E69" s="3" t="s">
        <v>87</v>
      </c>
      <c r="F69" s="3" t="s">
        <v>7</v>
      </c>
      <c r="G69" s="3" t="s">
        <v>47</v>
      </c>
      <c r="H69" s="3" t="s">
        <v>48</v>
      </c>
      <c r="I69" s="3" t="s">
        <v>49</v>
      </c>
      <c r="J69" s="3" t="s">
        <v>50</v>
      </c>
      <c r="K69" s="3" t="s">
        <v>51</v>
      </c>
      <c r="L69" s="3" t="s">
        <v>52</v>
      </c>
      <c r="M69" s="3" t="s">
        <v>53</v>
      </c>
      <c r="N69" s="3" t="s">
        <v>54</v>
      </c>
      <c r="O69" s="3" t="s">
        <v>55</v>
      </c>
      <c r="P69" s="4">
        <v>-114.36</v>
      </c>
      <c r="Q69" s="26" t="str">
        <f t="shared" si="1"/>
        <v>2015-17</v>
      </c>
    </row>
    <row r="70" spans="1:17" ht="18.95" customHeight="1">
      <c r="A70" s="5" t="s">
        <v>86</v>
      </c>
      <c r="B70" s="5" t="s">
        <v>60</v>
      </c>
      <c r="C70" s="5" t="s">
        <v>44</v>
      </c>
      <c r="D70" s="5" t="s">
        <v>45</v>
      </c>
      <c r="E70" s="5" t="s">
        <v>87</v>
      </c>
      <c r="F70" s="5" t="s">
        <v>7</v>
      </c>
      <c r="G70" s="5" t="s">
        <v>47</v>
      </c>
      <c r="H70" s="5" t="s">
        <v>48</v>
      </c>
      <c r="I70" s="5" t="s">
        <v>49</v>
      </c>
      <c r="J70" s="5" t="s">
        <v>50</v>
      </c>
      <c r="K70" s="5" t="s">
        <v>51</v>
      </c>
      <c r="L70" s="5" t="s">
        <v>52</v>
      </c>
      <c r="M70" s="5" t="s">
        <v>53</v>
      </c>
      <c r="N70" s="5" t="s">
        <v>54</v>
      </c>
      <c r="O70" s="5" t="s">
        <v>55</v>
      </c>
      <c r="P70" s="6">
        <v>4150.63</v>
      </c>
      <c r="Q70" s="26" t="str">
        <f t="shared" si="1"/>
        <v>2015-17</v>
      </c>
    </row>
    <row r="71" spans="1:17" ht="18.95" customHeight="1">
      <c r="A71" s="3" t="s">
        <v>86</v>
      </c>
      <c r="B71" s="3" t="s">
        <v>61</v>
      </c>
      <c r="C71" s="3" t="s">
        <v>44</v>
      </c>
      <c r="D71" s="3" t="s">
        <v>45</v>
      </c>
      <c r="E71" s="3" t="s">
        <v>87</v>
      </c>
      <c r="F71" s="3" t="s">
        <v>7</v>
      </c>
      <c r="G71" s="3" t="s">
        <v>47</v>
      </c>
      <c r="H71" s="3" t="s">
        <v>48</v>
      </c>
      <c r="I71" s="3" t="s">
        <v>49</v>
      </c>
      <c r="J71" s="3" t="s">
        <v>50</v>
      </c>
      <c r="K71" s="3" t="s">
        <v>51</v>
      </c>
      <c r="L71" s="3" t="s">
        <v>52</v>
      </c>
      <c r="M71" s="3" t="s">
        <v>53</v>
      </c>
      <c r="N71" s="3" t="s">
        <v>54</v>
      </c>
      <c r="O71" s="3" t="s">
        <v>55</v>
      </c>
      <c r="P71" s="4">
        <v>17384.78</v>
      </c>
      <c r="Q71" s="26" t="str">
        <f t="shared" si="1"/>
        <v>2015-17</v>
      </c>
    </row>
    <row r="72" spans="1:17" ht="18.95" customHeight="1">
      <c r="A72" s="5" t="s">
        <v>86</v>
      </c>
      <c r="B72" s="5" t="s">
        <v>62</v>
      </c>
      <c r="C72" s="5" t="s">
        <v>44</v>
      </c>
      <c r="D72" s="5" t="s">
        <v>45</v>
      </c>
      <c r="E72" s="5" t="s">
        <v>87</v>
      </c>
      <c r="F72" s="5" t="s">
        <v>7</v>
      </c>
      <c r="G72" s="5" t="s">
        <v>47</v>
      </c>
      <c r="H72" s="5" t="s">
        <v>48</v>
      </c>
      <c r="I72" s="5" t="s">
        <v>49</v>
      </c>
      <c r="J72" s="5" t="s">
        <v>50</v>
      </c>
      <c r="K72" s="5" t="s">
        <v>51</v>
      </c>
      <c r="L72" s="5" t="s">
        <v>52</v>
      </c>
      <c r="M72" s="5" t="s">
        <v>53</v>
      </c>
      <c r="N72" s="5" t="s">
        <v>54</v>
      </c>
      <c r="O72" s="5" t="s">
        <v>55</v>
      </c>
      <c r="P72" s="6">
        <v>-2493.77</v>
      </c>
      <c r="Q72" s="26" t="str">
        <f t="shared" si="1"/>
        <v>2015-17</v>
      </c>
    </row>
    <row r="73" spans="1:17" ht="18.95" customHeight="1">
      <c r="A73" s="3" t="s">
        <v>86</v>
      </c>
      <c r="B73" s="3" t="s">
        <v>63</v>
      </c>
      <c r="C73" s="3" t="s">
        <v>44</v>
      </c>
      <c r="D73" s="3" t="s">
        <v>45</v>
      </c>
      <c r="E73" s="3" t="s">
        <v>87</v>
      </c>
      <c r="F73" s="3" t="s">
        <v>7</v>
      </c>
      <c r="G73" s="3" t="s">
        <v>47</v>
      </c>
      <c r="H73" s="3" t="s">
        <v>48</v>
      </c>
      <c r="I73" s="3" t="s">
        <v>49</v>
      </c>
      <c r="J73" s="3" t="s">
        <v>50</v>
      </c>
      <c r="K73" s="3" t="s">
        <v>51</v>
      </c>
      <c r="L73" s="3" t="s">
        <v>52</v>
      </c>
      <c r="M73" s="3" t="s">
        <v>53</v>
      </c>
      <c r="N73" s="3" t="s">
        <v>54</v>
      </c>
      <c r="O73" s="3" t="s">
        <v>55</v>
      </c>
      <c r="P73" s="4">
        <v>7749.76</v>
      </c>
      <c r="Q73" s="26" t="str">
        <f t="shared" si="1"/>
        <v>2015-17</v>
      </c>
    </row>
    <row r="74" spans="1:17" ht="18.95" customHeight="1">
      <c r="A74" s="5" t="s">
        <v>86</v>
      </c>
      <c r="B74" s="5" t="s">
        <v>64</v>
      </c>
      <c r="C74" s="5" t="s">
        <v>44</v>
      </c>
      <c r="D74" s="5" t="s">
        <v>45</v>
      </c>
      <c r="E74" s="5" t="s">
        <v>87</v>
      </c>
      <c r="F74" s="5" t="s">
        <v>7</v>
      </c>
      <c r="G74" s="5" t="s">
        <v>47</v>
      </c>
      <c r="H74" s="5" t="s">
        <v>48</v>
      </c>
      <c r="I74" s="5" t="s">
        <v>49</v>
      </c>
      <c r="J74" s="5" t="s">
        <v>50</v>
      </c>
      <c r="K74" s="5" t="s">
        <v>51</v>
      </c>
      <c r="L74" s="5" t="s">
        <v>52</v>
      </c>
      <c r="M74" s="5" t="s">
        <v>53</v>
      </c>
      <c r="N74" s="5" t="s">
        <v>54</v>
      </c>
      <c r="O74" s="5" t="s">
        <v>55</v>
      </c>
      <c r="P74" s="6">
        <v>17916.099999999999</v>
      </c>
      <c r="Q74" s="26" t="str">
        <f t="shared" si="1"/>
        <v>2015-17</v>
      </c>
    </row>
    <row r="75" spans="1:17" ht="18.95" customHeight="1">
      <c r="A75" s="3" t="s">
        <v>86</v>
      </c>
      <c r="B75" s="3" t="s">
        <v>65</v>
      </c>
      <c r="C75" s="3" t="s">
        <v>44</v>
      </c>
      <c r="D75" s="3" t="s">
        <v>45</v>
      </c>
      <c r="E75" s="3" t="s">
        <v>87</v>
      </c>
      <c r="F75" s="3" t="s">
        <v>7</v>
      </c>
      <c r="G75" s="3" t="s">
        <v>47</v>
      </c>
      <c r="H75" s="3" t="s">
        <v>48</v>
      </c>
      <c r="I75" s="3" t="s">
        <v>49</v>
      </c>
      <c r="J75" s="3" t="s">
        <v>50</v>
      </c>
      <c r="K75" s="3" t="s">
        <v>51</v>
      </c>
      <c r="L75" s="3" t="s">
        <v>52</v>
      </c>
      <c r="M75" s="3" t="s">
        <v>53</v>
      </c>
      <c r="N75" s="3" t="s">
        <v>54</v>
      </c>
      <c r="O75" s="3" t="s">
        <v>55</v>
      </c>
      <c r="P75" s="4">
        <v>32017.66</v>
      </c>
      <c r="Q75" s="26" t="str">
        <f t="shared" si="1"/>
        <v>2015-17</v>
      </c>
    </row>
    <row r="76" spans="1:17" ht="18.95" customHeight="1">
      <c r="A76" s="5" t="s">
        <v>86</v>
      </c>
      <c r="B76" s="5" t="s">
        <v>66</v>
      </c>
      <c r="C76" s="5" t="s">
        <v>44</v>
      </c>
      <c r="D76" s="5" t="s">
        <v>45</v>
      </c>
      <c r="E76" s="5" t="s">
        <v>87</v>
      </c>
      <c r="F76" s="5" t="s">
        <v>7</v>
      </c>
      <c r="G76" s="5" t="s">
        <v>47</v>
      </c>
      <c r="H76" s="5" t="s">
        <v>48</v>
      </c>
      <c r="I76" s="5" t="s">
        <v>49</v>
      </c>
      <c r="J76" s="5" t="s">
        <v>50</v>
      </c>
      <c r="K76" s="5" t="s">
        <v>51</v>
      </c>
      <c r="L76" s="5" t="s">
        <v>52</v>
      </c>
      <c r="M76" s="5" t="s">
        <v>53</v>
      </c>
      <c r="N76" s="5" t="s">
        <v>54</v>
      </c>
      <c r="O76" s="5" t="s">
        <v>55</v>
      </c>
      <c r="P76" s="6">
        <v>29949.29</v>
      </c>
      <c r="Q76" s="26" t="str">
        <f t="shared" si="1"/>
        <v>2015-17</v>
      </c>
    </row>
    <row r="77" spans="1:17" ht="18.95" customHeight="1">
      <c r="A77" s="3" t="s">
        <v>88</v>
      </c>
      <c r="B77" s="3" t="s">
        <v>69</v>
      </c>
      <c r="C77" s="3" t="s">
        <v>44</v>
      </c>
      <c r="D77" s="3" t="s">
        <v>45</v>
      </c>
      <c r="E77" s="3" t="s">
        <v>87</v>
      </c>
      <c r="F77" s="3" t="s">
        <v>7</v>
      </c>
      <c r="G77" s="3" t="s">
        <v>47</v>
      </c>
      <c r="H77" s="3" t="s">
        <v>48</v>
      </c>
      <c r="I77" s="3" t="s">
        <v>49</v>
      </c>
      <c r="J77" s="3" t="s">
        <v>50</v>
      </c>
      <c r="K77" s="3" t="s">
        <v>51</v>
      </c>
      <c r="L77" s="3" t="s">
        <v>52</v>
      </c>
      <c r="M77" s="3" t="s">
        <v>53</v>
      </c>
      <c r="N77" s="3" t="s">
        <v>54</v>
      </c>
      <c r="O77" s="3" t="s">
        <v>55</v>
      </c>
      <c r="P77" s="4">
        <v>31919.02</v>
      </c>
      <c r="Q77" s="26" t="str">
        <f t="shared" si="1"/>
        <v>2015-17</v>
      </c>
    </row>
    <row r="78" spans="1:17" ht="18.95" customHeight="1">
      <c r="A78" s="5" t="s">
        <v>88</v>
      </c>
      <c r="B78" s="5" t="s">
        <v>70</v>
      </c>
      <c r="C78" s="5" t="s">
        <v>44</v>
      </c>
      <c r="D78" s="5" t="s">
        <v>45</v>
      </c>
      <c r="E78" s="5" t="s">
        <v>87</v>
      </c>
      <c r="F78" s="5" t="s">
        <v>7</v>
      </c>
      <c r="G78" s="5" t="s">
        <v>47</v>
      </c>
      <c r="H78" s="5" t="s">
        <v>48</v>
      </c>
      <c r="I78" s="5" t="s">
        <v>49</v>
      </c>
      <c r="J78" s="5" t="s">
        <v>50</v>
      </c>
      <c r="K78" s="5" t="s">
        <v>51</v>
      </c>
      <c r="L78" s="5" t="s">
        <v>52</v>
      </c>
      <c r="M78" s="5" t="s">
        <v>53</v>
      </c>
      <c r="N78" s="5" t="s">
        <v>54</v>
      </c>
      <c r="O78" s="5" t="s">
        <v>55</v>
      </c>
      <c r="P78" s="6">
        <v>33258.870000000003</v>
      </c>
      <c r="Q78" s="26" t="str">
        <f t="shared" si="1"/>
        <v>2015-17</v>
      </c>
    </row>
    <row r="79" spans="1:17" ht="18.95" customHeight="1">
      <c r="A79" s="3" t="s">
        <v>88</v>
      </c>
      <c r="B79" s="3" t="s">
        <v>71</v>
      </c>
      <c r="C79" s="3" t="s">
        <v>44</v>
      </c>
      <c r="D79" s="3" t="s">
        <v>45</v>
      </c>
      <c r="E79" s="3" t="s">
        <v>87</v>
      </c>
      <c r="F79" s="3" t="s">
        <v>7</v>
      </c>
      <c r="G79" s="3" t="s">
        <v>47</v>
      </c>
      <c r="H79" s="3" t="s">
        <v>48</v>
      </c>
      <c r="I79" s="3" t="s">
        <v>49</v>
      </c>
      <c r="J79" s="3" t="s">
        <v>50</v>
      </c>
      <c r="K79" s="3" t="s">
        <v>51</v>
      </c>
      <c r="L79" s="3" t="s">
        <v>52</v>
      </c>
      <c r="M79" s="3" t="s">
        <v>53</v>
      </c>
      <c r="N79" s="3" t="s">
        <v>54</v>
      </c>
      <c r="O79" s="3" t="s">
        <v>55</v>
      </c>
      <c r="P79" s="4">
        <v>16641.400000000001</v>
      </c>
      <c r="Q79" s="26" t="str">
        <f t="shared" si="1"/>
        <v>2015-17</v>
      </c>
    </row>
    <row r="80" spans="1:17" ht="18.95" customHeight="1">
      <c r="A80" s="5" t="s">
        <v>88</v>
      </c>
      <c r="B80" s="5" t="s">
        <v>73</v>
      </c>
      <c r="C80" s="5" t="s">
        <v>44</v>
      </c>
      <c r="D80" s="5" t="s">
        <v>45</v>
      </c>
      <c r="E80" s="5" t="s">
        <v>87</v>
      </c>
      <c r="F80" s="5" t="s">
        <v>7</v>
      </c>
      <c r="G80" s="5" t="s">
        <v>47</v>
      </c>
      <c r="H80" s="5" t="s">
        <v>48</v>
      </c>
      <c r="I80" s="5" t="s">
        <v>49</v>
      </c>
      <c r="J80" s="5" t="s">
        <v>50</v>
      </c>
      <c r="K80" s="5" t="s">
        <v>51</v>
      </c>
      <c r="L80" s="5" t="s">
        <v>52</v>
      </c>
      <c r="M80" s="5" t="s">
        <v>53</v>
      </c>
      <c r="N80" s="5" t="s">
        <v>54</v>
      </c>
      <c r="O80" s="5" t="s">
        <v>55</v>
      </c>
      <c r="P80" s="6">
        <v>21661.34</v>
      </c>
      <c r="Q80" s="26" t="str">
        <f t="shared" si="1"/>
        <v>2015-17</v>
      </c>
    </row>
    <row r="81" spans="1:17" ht="18.95" customHeight="1">
      <c r="A81" s="3" t="s">
        <v>88</v>
      </c>
      <c r="B81" s="3" t="s">
        <v>75</v>
      </c>
      <c r="C81" s="3" t="s">
        <v>44</v>
      </c>
      <c r="D81" s="3" t="s">
        <v>45</v>
      </c>
      <c r="E81" s="3" t="s">
        <v>87</v>
      </c>
      <c r="F81" s="3" t="s">
        <v>7</v>
      </c>
      <c r="G81" s="3" t="s">
        <v>47</v>
      </c>
      <c r="H81" s="3" t="s">
        <v>48</v>
      </c>
      <c r="I81" s="3" t="s">
        <v>49</v>
      </c>
      <c r="J81" s="3" t="s">
        <v>50</v>
      </c>
      <c r="K81" s="3" t="s">
        <v>51</v>
      </c>
      <c r="L81" s="3" t="s">
        <v>52</v>
      </c>
      <c r="M81" s="3" t="s">
        <v>53</v>
      </c>
      <c r="N81" s="3" t="s">
        <v>54</v>
      </c>
      <c r="O81" s="3" t="s">
        <v>55</v>
      </c>
      <c r="P81" s="4">
        <v>44170.03</v>
      </c>
      <c r="Q81" s="26" t="str">
        <f t="shared" si="1"/>
        <v>2015-17</v>
      </c>
    </row>
    <row r="82" spans="1:17" ht="18.95" customHeight="1">
      <c r="A82" s="5" t="s">
        <v>88</v>
      </c>
      <c r="B82" s="5" t="s">
        <v>76</v>
      </c>
      <c r="C82" s="5" t="s">
        <v>44</v>
      </c>
      <c r="D82" s="5" t="s">
        <v>45</v>
      </c>
      <c r="E82" s="5" t="s">
        <v>87</v>
      </c>
      <c r="F82" s="5" t="s">
        <v>7</v>
      </c>
      <c r="G82" s="5" t="s">
        <v>47</v>
      </c>
      <c r="H82" s="5" t="s">
        <v>48</v>
      </c>
      <c r="I82" s="5" t="s">
        <v>49</v>
      </c>
      <c r="J82" s="5" t="s">
        <v>50</v>
      </c>
      <c r="K82" s="5" t="s">
        <v>51</v>
      </c>
      <c r="L82" s="5" t="s">
        <v>52</v>
      </c>
      <c r="M82" s="5" t="s">
        <v>53</v>
      </c>
      <c r="N82" s="5" t="s">
        <v>54</v>
      </c>
      <c r="O82" s="5" t="s">
        <v>55</v>
      </c>
      <c r="P82" s="6">
        <v>15002.23</v>
      </c>
      <c r="Q82" s="26" t="str">
        <f t="shared" si="1"/>
        <v>2015-17</v>
      </c>
    </row>
    <row r="83" spans="1:17" ht="18.95" customHeight="1">
      <c r="A83" s="3" t="s">
        <v>88</v>
      </c>
      <c r="B83" s="3" t="s">
        <v>77</v>
      </c>
      <c r="C83" s="3" t="s">
        <v>44</v>
      </c>
      <c r="D83" s="3" t="s">
        <v>45</v>
      </c>
      <c r="E83" s="3" t="s">
        <v>87</v>
      </c>
      <c r="F83" s="3" t="s">
        <v>7</v>
      </c>
      <c r="G83" s="3" t="s">
        <v>47</v>
      </c>
      <c r="H83" s="3" t="s">
        <v>48</v>
      </c>
      <c r="I83" s="3" t="s">
        <v>49</v>
      </c>
      <c r="J83" s="3" t="s">
        <v>50</v>
      </c>
      <c r="K83" s="3" t="s">
        <v>51</v>
      </c>
      <c r="L83" s="3" t="s">
        <v>52</v>
      </c>
      <c r="M83" s="3" t="s">
        <v>53</v>
      </c>
      <c r="N83" s="3" t="s">
        <v>54</v>
      </c>
      <c r="O83" s="3" t="s">
        <v>55</v>
      </c>
      <c r="P83" s="4">
        <v>21584.35</v>
      </c>
      <c r="Q83" s="26" t="str">
        <f t="shared" si="1"/>
        <v>2015-17</v>
      </c>
    </row>
    <row r="84" spans="1:17" ht="18.95" customHeight="1">
      <c r="A84" s="5" t="s">
        <v>88</v>
      </c>
      <c r="B84" s="5" t="s">
        <v>78</v>
      </c>
      <c r="C84" s="5" t="s">
        <v>44</v>
      </c>
      <c r="D84" s="5" t="s">
        <v>45</v>
      </c>
      <c r="E84" s="5" t="s">
        <v>87</v>
      </c>
      <c r="F84" s="5" t="s">
        <v>7</v>
      </c>
      <c r="G84" s="5" t="s">
        <v>47</v>
      </c>
      <c r="H84" s="5" t="s">
        <v>48</v>
      </c>
      <c r="I84" s="5" t="s">
        <v>49</v>
      </c>
      <c r="J84" s="5" t="s">
        <v>50</v>
      </c>
      <c r="K84" s="5" t="s">
        <v>51</v>
      </c>
      <c r="L84" s="5" t="s">
        <v>52</v>
      </c>
      <c r="M84" s="5" t="s">
        <v>53</v>
      </c>
      <c r="N84" s="5" t="s">
        <v>54</v>
      </c>
      <c r="O84" s="5" t="s">
        <v>55</v>
      </c>
      <c r="P84" s="6">
        <v>27475.61</v>
      </c>
      <c r="Q84" s="26" t="str">
        <f t="shared" si="1"/>
        <v>2015-17</v>
      </c>
    </row>
    <row r="85" spans="1:17" ht="18.95" customHeight="1">
      <c r="A85" s="3" t="s">
        <v>88</v>
      </c>
      <c r="B85" s="3" t="s">
        <v>83</v>
      </c>
      <c r="C85" s="3" t="s">
        <v>44</v>
      </c>
      <c r="D85" s="3" t="s">
        <v>45</v>
      </c>
      <c r="E85" s="3" t="s">
        <v>87</v>
      </c>
      <c r="F85" s="3" t="s">
        <v>7</v>
      </c>
      <c r="G85" s="3" t="s">
        <v>47</v>
      </c>
      <c r="H85" s="3" t="s">
        <v>48</v>
      </c>
      <c r="I85" s="3" t="s">
        <v>49</v>
      </c>
      <c r="J85" s="3" t="s">
        <v>50</v>
      </c>
      <c r="K85" s="3" t="s">
        <v>51</v>
      </c>
      <c r="L85" s="3" t="s">
        <v>52</v>
      </c>
      <c r="M85" s="3" t="s">
        <v>53</v>
      </c>
      <c r="N85" s="3" t="s">
        <v>54</v>
      </c>
      <c r="O85" s="3" t="s">
        <v>55</v>
      </c>
      <c r="P85" s="4">
        <v>77795.67</v>
      </c>
      <c r="Q85" s="26" t="str">
        <f t="shared" si="1"/>
        <v>2015-17</v>
      </c>
    </row>
  </sheetData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workbookViewId="0">
      <selection activeCell="A2" sqref="A2:P13"/>
    </sheetView>
  </sheetViews>
  <sheetFormatPr defaultRowHeight="12.75"/>
  <cols>
    <col min="1" max="16" width="10.7109375" customWidth="1"/>
    <col min="17" max="17" width="4.7109375" customWidth="1"/>
  </cols>
  <sheetData>
    <row r="1" spans="1:16" s="1" customFormat="1" ht="24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4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</row>
    <row r="2" spans="1:16" s="1" customFormat="1" ht="19.7" customHeight="1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7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4">
        <v>91044.53</v>
      </c>
    </row>
    <row r="3" spans="1:16" s="1" customFormat="1" ht="19.7" customHeight="1">
      <c r="A3" s="5" t="s">
        <v>42</v>
      </c>
      <c r="B3" s="5" t="s">
        <v>56</v>
      </c>
      <c r="C3" s="5" t="s">
        <v>44</v>
      </c>
      <c r="D3" s="5" t="s">
        <v>45</v>
      </c>
      <c r="E3" s="5" t="s">
        <v>46</v>
      </c>
      <c r="F3" s="5" t="s">
        <v>7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>
        <v>128548.08</v>
      </c>
    </row>
    <row r="4" spans="1:16" s="1" customFormat="1" ht="19.7" customHeight="1">
      <c r="A4" s="3" t="s">
        <v>42</v>
      </c>
      <c r="B4" s="3" t="s">
        <v>57</v>
      </c>
      <c r="C4" s="3" t="s">
        <v>44</v>
      </c>
      <c r="D4" s="3" t="s">
        <v>45</v>
      </c>
      <c r="E4" s="3" t="s">
        <v>46</v>
      </c>
      <c r="F4" s="3" t="s">
        <v>7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4">
        <v>114141.25</v>
      </c>
    </row>
    <row r="5" spans="1:16" s="1" customFormat="1" ht="19.7" customHeight="1">
      <c r="A5" s="5" t="s">
        <v>42</v>
      </c>
      <c r="B5" s="5" t="s">
        <v>58</v>
      </c>
      <c r="C5" s="5" t="s">
        <v>44</v>
      </c>
      <c r="D5" s="5" t="s">
        <v>45</v>
      </c>
      <c r="E5" s="5" t="s">
        <v>46</v>
      </c>
      <c r="F5" s="5" t="s">
        <v>7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6">
        <v>110697.04</v>
      </c>
    </row>
    <row r="6" spans="1:16" s="1" customFormat="1" ht="19.7" customHeight="1">
      <c r="A6" s="3" t="s">
        <v>42</v>
      </c>
      <c r="B6" s="3" t="s">
        <v>59</v>
      </c>
      <c r="C6" s="3" t="s">
        <v>44</v>
      </c>
      <c r="D6" s="3" t="s">
        <v>45</v>
      </c>
      <c r="E6" s="3" t="s">
        <v>46</v>
      </c>
      <c r="F6" s="3" t="s">
        <v>7</v>
      </c>
      <c r="G6" s="3" t="s">
        <v>47</v>
      </c>
      <c r="H6" s="3" t="s">
        <v>48</v>
      </c>
      <c r="I6" s="3" t="s">
        <v>49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54</v>
      </c>
      <c r="O6" s="3" t="s">
        <v>55</v>
      </c>
      <c r="P6" s="4">
        <v>97290.75</v>
      </c>
    </row>
    <row r="7" spans="1:16" s="1" customFormat="1" ht="19.7" customHeight="1">
      <c r="A7" s="5" t="s">
        <v>42</v>
      </c>
      <c r="B7" s="5" t="s">
        <v>60</v>
      </c>
      <c r="C7" s="5" t="s">
        <v>44</v>
      </c>
      <c r="D7" s="5" t="s">
        <v>45</v>
      </c>
      <c r="E7" s="5" t="s">
        <v>46</v>
      </c>
      <c r="F7" s="5" t="s">
        <v>7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6">
        <v>72482.039999999994</v>
      </c>
    </row>
    <row r="8" spans="1:16" s="1" customFormat="1" ht="19.7" customHeight="1">
      <c r="A8" s="3" t="s">
        <v>42</v>
      </c>
      <c r="B8" s="3" t="s">
        <v>61</v>
      </c>
      <c r="C8" s="3" t="s">
        <v>44</v>
      </c>
      <c r="D8" s="3" t="s">
        <v>45</v>
      </c>
      <c r="E8" s="3" t="s">
        <v>46</v>
      </c>
      <c r="F8" s="3" t="s">
        <v>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4">
        <v>130311.51</v>
      </c>
    </row>
    <row r="9" spans="1:16" s="1" customFormat="1" ht="19.7" customHeight="1">
      <c r="A9" s="5" t="s">
        <v>42</v>
      </c>
      <c r="B9" s="5" t="s">
        <v>62</v>
      </c>
      <c r="C9" s="5" t="s">
        <v>44</v>
      </c>
      <c r="D9" s="5" t="s">
        <v>45</v>
      </c>
      <c r="E9" s="5" t="s">
        <v>46</v>
      </c>
      <c r="F9" s="5" t="s">
        <v>7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  <c r="M9" s="5" t="s">
        <v>53</v>
      </c>
      <c r="N9" s="5" t="s">
        <v>54</v>
      </c>
      <c r="O9" s="5" t="s">
        <v>55</v>
      </c>
      <c r="P9" s="6">
        <v>-349187.2</v>
      </c>
    </row>
    <row r="10" spans="1:16" s="1" customFormat="1" ht="19.7" customHeight="1">
      <c r="A10" s="3" t="s">
        <v>42</v>
      </c>
      <c r="B10" s="3" t="s">
        <v>63</v>
      </c>
      <c r="C10" s="3" t="s">
        <v>44</v>
      </c>
      <c r="D10" s="3" t="s">
        <v>45</v>
      </c>
      <c r="E10" s="3" t="s">
        <v>46</v>
      </c>
      <c r="F10" s="3" t="s">
        <v>7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54</v>
      </c>
      <c r="O10" s="3" t="s">
        <v>55</v>
      </c>
      <c r="P10" s="4">
        <v>-3935.62</v>
      </c>
    </row>
    <row r="11" spans="1:16" s="1" customFormat="1" ht="19.7" customHeight="1">
      <c r="A11" s="5" t="s">
        <v>42</v>
      </c>
      <c r="B11" s="5" t="s">
        <v>64</v>
      </c>
      <c r="C11" s="5" t="s">
        <v>44</v>
      </c>
      <c r="D11" s="5" t="s">
        <v>45</v>
      </c>
      <c r="E11" s="5" t="s">
        <v>46</v>
      </c>
      <c r="F11" s="5" t="s">
        <v>7</v>
      </c>
      <c r="G11" s="5" t="s">
        <v>47</v>
      </c>
      <c r="H11" s="5" t="s">
        <v>48</v>
      </c>
      <c r="I11" s="5" t="s">
        <v>49</v>
      </c>
      <c r="J11" s="5" t="s">
        <v>50</v>
      </c>
      <c r="K11" s="5" t="s">
        <v>51</v>
      </c>
      <c r="L11" s="5" t="s">
        <v>52</v>
      </c>
      <c r="M11" s="5" t="s">
        <v>53</v>
      </c>
      <c r="N11" s="5" t="s">
        <v>54</v>
      </c>
      <c r="O11" s="5" t="s">
        <v>55</v>
      </c>
      <c r="P11" s="6">
        <v>73976.62</v>
      </c>
    </row>
    <row r="12" spans="1:16" s="1" customFormat="1" ht="19.7" customHeight="1">
      <c r="A12" s="3" t="s">
        <v>42</v>
      </c>
      <c r="B12" s="3" t="s">
        <v>65</v>
      </c>
      <c r="C12" s="3" t="s">
        <v>44</v>
      </c>
      <c r="D12" s="3" t="s">
        <v>45</v>
      </c>
      <c r="E12" s="3" t="s">
        <v>46</v>
      </c>
      <c r="F12" s="3" t="s">
        <v>7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4">
        <v>57873.96</v>
      </c>
    </row>
    <row r="13" spans="1:16" s="1" customFormat="1" ht="19.7" customHeight="1">
      <c r="A13" s="5" t="s">
        <v>42</v>
      </c>
      <c r="B13" s="5" t="s">
        <v>66</v>
      </c>
      <c r="C13" s="5" t="s">
        <v>44</v>
      </c>
      <c r="D13" s="5" t="s">
        <v>45</v>
      </c>
      <c r="E13" s="5" t="s">
        <v>46</v>
      </c>
      <c r="F13" s="5" t="s">
        <v>7</v>
      </c>
      <c r="G13" s="5" t="s">
        <v>47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52</v>
      </c>
      <c r="M13" s="5" t="s">
        <v>53</v>
      </c>
      <c r="N13" s="5" t="s">
        <v>54</v>
      </c>
      <c r="O13" s="5" t="s">
        <v>55</v>
      </c>
      <c r="P13" s="6">
        <v>53798.83</v>
      </c>
    </row>
    <row r="14" spans="1:16" s="1" customFormat="1" ht="28.7" customHeight="1"/>
  </sheetData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8613-7325-457F-9C06-44B027721444}">
  <dimension ref="A1:P29"/>
  <sheetViews>
    <sheetView workbookViewId="0">
      <selection activeCell="A2" sqref="A2:P13"/>
    </sheetView>
  </sheetViews>
  <sheetFormatPr defaultRowHeight="12.75"/>
  <cols>
    <col min="1" max="16" width="10.7109375" customWidth="1"/>
    <col min="17" max="17" width="4.7109375" customWidth="1"/>
  </cols>
  <sheetData>
    <row r="1" spans="1:16" s="1" customFormat="1" ht="24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4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</row>
    <row r="2" spans="1:16" s="1" customFormat="1" ht="19.7" customHeight="1">
      <c r="A2" s="3" t="s">
        <v>67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7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4">
        <v>37049.360000000001</v>
      </c>
    </row>
    <row r="3" spans="1:16" s="1" customFormat="1" ht="19.7" customHeight="1">
      <c r="A3" s="5" t="s">
        <v>67</v>
      </c>
      <c r="B3" s="5" t="s">
        <v>56</v>
      </c>
      <c r="C3" s="5" t="s">
        <v>44</v>
      </c>
      <c r="D3" s="5" t="s">
        <v>45</v>
      </c>
      <c r="E3" s="5" t="s">
        <v>46</v>
      </c>
      <c r="F3" s="5" t="s">
        <v>7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>
        <v>30606.560000000001</v>
      </c>
    </row>
    <row r="4" spans="1:16" s="1" customFormat="1" ht="19.7" customHeight="1">
      <c r="A4" s="3" t="s">
        <v>67</v>
      </c>
      <c r="B4" s="3" t="s">
        <v>57</v>
      </c>
      <c r="C4" s="3" t="s">
        <v>44</v>
      </c>
      <c r="D4" s="3" t="s">
        <v>45</v>
      </c>
      <c r="E4" s="3" t="s">
        <v>46</v>
      </c>
      <c r="F4" s="3" t="s">
        <v>7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4">
        <v>47631.27</v>
      </c>
    </row>
    <row r="5" spans="1:16" s="1" customFormat="1" ht="19.7" customHeight="1">
      <c r="A5" s="5" t="s">
        <v>67</v>
      </c>
      <c r="B5" s="5" t="s">
        <v>58</v>
      </c>
      <c r="C5" s="5" t="s">
        <v>44</v>
      </c>
      <c r="D5" s="5" t="s">
        <v>45</v>
      </c>
      <c r="E5" s="5" t="s">
        <v>46</v>
      </c>
      <c r="F5" s="5" t="s">
        <v>7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6">
        <v>6377.57</v>
      </c>
    </row>
    <row r="6" spans="1:16" s="1" customFormat="1" ht="19.7" customHeight="1">
      <c r="A6" s="3" t="s">
        <v>67</v>
      </c>
      <c r="B6" s="3" t="s">
        <v>59</v>
      </c>
      <c r="C6" s="3" t="s">
        <v>44</v>
      </c>
      <c r="D6" s="3" t="s">
        <v>45</v>
      </c>
      <c r="E6" s="3" t="s">
        <v>46</v>
      </c>
      <c r="F6" s="3" t="s">
        <v>7</v>
      </c>
      <c r="G6" s="3" t="s">
        <v>47</v>
      </c>
      <c r="H6" s="3" t="s">
        <v>48</v>
      </c>
      <c r="I6" s="3" t="s">
        <v>49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54</v>
      </c>
      <c r="O6" s="3" t="s">
        <v>55</v>
      </c>
      <c r="P6" s="4">
        <v>29463.43</v>
      </c>
    </row>
    <row r="7" spans="1:16" s="1" customFormat="1" ht="19.7" customHeight="1">
      <c r="A7" s="5" t="s">
        <v>67</v>
      </c>
      <c r="B7" s="5" t="s">
        <v>60</v>
      </c>
      <c r="C7" s="5" t="s">
        <v>44</v>
      </c>
      <c r="D7" s="5" t="s">
        <v>45</v>
      </c>
      <c r="E7" s="5" t="s">
        <v>46</v>
      </c>
      <c r="F7" s="5" t="s">
        <v>7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6">
        <v>16040.9</v>
      </c>
    </row>
    <row r="8" spans="1:16" s="1" customFormat="1" ht="19.7" customHeight="1">
      <c r="A8" s="3" t="s">
        <v>67</v>
      </c>
      <c r="B8" s="3" t="s">
        <v>61</v>
      </c>
      <c r="C8" s="3" t="s">
        <v>44</v>
      </c>
      <c r="D8" s="3" t="s">
        <v>45</v>
      </c>
      <c r="E8" s="3" t="s">
        <v>46</v>
      </c>
      <c r="F8" s="3" t="s">
        <v>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4">
        <v>16760.28</v>
      </c>
    </row>
    <row r="9" spans="1:16" s="1" customFormat="1" ht="19.7" customHeight="1">
      <c r="A9" s="5" t="s">
        <v>67</v>
      </c>
      <c r="B9" s="5" t="s">
        <v>62</v>
      </c>
      <c r="C9" s="5" t="s">
        <v>44</v>
      </c>
      <c r="D9" s="5" t="s">
        <v>45</v>
      </c>
      <c r="E9" s="5" t="s">
        <v>46</v>
      </c>
      <c r="F9" s="5" t="s">
        <v>7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  <c r="M9" s="5" t="s">
        <v>53</v>
      </c>
      <c r="N9" s="5" t="s">
        <v>54</v>
      </c>
      <c r="O9" s="5" t="s">
        <v>55</v>
      </c>
      <c r="P9" s="6">
        <v>26137.75</v>
      </c>
    </row>
    <row r="10" spans="1:16" s="1" customFormat="1" ht="19.7" customHeight="1">
      <c r="A10" s="3" t="s">
        <v>67</v>
      </c>
      <c r="B10" s="3" t="s">
        <v>63</v>
      </c>
      <c r="C10" s="3" t="s">
        <v>44</v>
      </c>
      <c r="D10" s="3" t="s">
        <v>45</v>
      </c>
      <c r="E10" s="3" t="s">
        <v>46</v>
      </c>
      <c r="F10" s="3" t="s">
        <v>7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54</v>
      </c>
      <c r="O10" s="3" t="s">
        <v>55</v>
      </c>
      <c r="P10" s="4">
        <v>82024.179999999993</v>
      </c>
    </row>
    <row r="11" spans="1:16" s="1" customFormat="1" ht="19.7" customHeight="1">
      <c r="A11" s="5" t="s">
        <v>67</v>
      </c>
      <c r="B11" s="5" t="s">
        <v>64</v>
      </c>
      <c r="C11" s="5" t="s">
        <v>44</v>
      </c>
      <c r="D11" s="5" t="s">
        <v>45</v>
      </c>
      <c r="E11" s="5" t="s">
        <v>46</v>
      </c>
      <c r="F11" s="5" t="s">
        <v>7</v>
      </c>
      <c r="G11" s="5" t="s">
        <v>47</v>
      </c>
      <c r="H11" s="5" t="s">
        <v>48</v>
      </c>
      <c r="I11" s="5" t="s">
        <v>49</v>
      </c>
      <c r="J11" s="5" t="s">
        <v>50</v>
      </c>
      <c r="K11" s="5" t="s">
        <v>51</v>
      </c>
      <c r="L11" s="5" t="s">
        <v>52</v>
      </c>
      <c r="M11" s="5" t="s">
        <v>53</v>
      </c>
      <c r="N11" s="5" t="s">
        <v>54</v>
      </c>
      <c r="O11" s="5" t="s">
        <v>55</v>
      </c>
      <c r="P11" s="6">
        <v>131963.70000000001</v>
      </c>
    </row>
    <row r="12" spans="1:16" s="1" customFormat="1" ht="19.7" customHeight="1">
      <c r="A12" s="3" t="s">
        <v>67</v>
      </c>
      <c r="B12" s="3" t="s">
        <v>65</v>
      </c>
      <c r="C12" s="3" t="s">
        <v>44</v>
      </c>
      <c r="D12" s="3" t="s">
        <v>45</v>
      </c>
      <c r="E12" s="3" t="s">
        <v>46</v>
      </c>
      <c r="F12" s="3" t="s">
        <v>7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4">
        <v>228864.77</v>
      </c>
    </row>
    <row r="13" spans="1:16" s="1" customFormat="1" ht="19.7" customHeight="1">
      <c r="A13" s="5" t="s">
        <v>67</v>
      </c>
      <c r="B13" s="5" t="s">
        <v>66</v>
      </c>
      <c r="C13" s="5" t="s">
        <v>44</v>
      </c>
      <c r="D13" s="5" t="s">
        <v>45</v>
      </c>
      <c r="E13" s="5" t="s">
        <v>46</v>
      </c>
      <c r="F13" s="5" t="s">
        <v>7</v>
      </c>
      <c r="G13" s="5" t="s">
        <v>47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52</v>
      </c>
      <c r="M13" s="5" t="s">
        <v>53</v>
      </c>
      <c r="N13" s="5" t="s">
        <v>54</v>
      </c>
      <c r="O13" s="5" t="s">
        <v>55</v>
      </c>
      <c r="P13" s="6">
        <v>109323.53</v>
      </c>
    </row>
    <row r="14" spans="1:16" s="1" customFormat="1" ht="19.7" customHeight="1">
      <c r="A14" s="3" t="s">
        <v>68</v>
      </c>
      <c r="B14" s="3" t="s">
        <v>69</v>
      </c>
      <c r="C14" s="3" t="s">
        <v>44</v>
      </c>
      <c r="D14" s="3" t="s">
        <v>45</v>
      </c>
      <c r="E14" s="3" t="s">
        <v>46</v>
      </c>
      <c r="F14" s="3" t="s">
        <v>7</v>
      </c>
      <c r="G14" s="3" t="s">
        <v>47</v>
      </c>
      <c r="H14" s="3" t="s">
        <v>48</v>
      </c>
      <c r="I14" s="3" t="s">
        <v>49</v>
      </c>
      <c r="J14" s="3" t="s">
        <v>50</v>
      </c>
      <c r="K14" s="3" t="s">
        <v>51</v>
      </c>
      <c r="L14" s="3" t="s">
        <v>52</v>
      </c>
      <c r="M14" s="3" t="s">
        <v>53</v>
      </c>
      <c r="N14" s="3" t="s">
        <v>54</v>
      </c>
      <c r="O14" s="3" t="s">
        <v>55</v>
      </c>
      <c r="P14" s="4">
        <v>62538.52</v>
      </c>
    </row>
    <row r="15" spans="1:16" s="1" customFormat="1" ht="19.7" customHeight="1">
      <c r="A15" s="5" t="s">
        <v>68</v>
      </c>
      <c r="B15" s="5" t="s">
        <v>70</v>
      </c>
      <c r="C15" s="5" t="s">
        <v>44</v>
      </c>
      <c r="D15" s="5" t="s">
        <v>45</v>
      </c>
      <c r="E15" s="5" t="s">
        <v>46</v>
      </c>
      <c r="F15" s="5" t="s">
        <v>7</v>
      </c>
      <c r="G15" s="5" t="s">
        <v>47</v>
      </c>
      <c r="H15" s="5" t="s">
        <v>48</v>
      </c>
      <c r="I15" s="5" t="s">
        <v>49</v>
      </c>
      <c r="J15" s="5" t="s">
        <v>50</v>
      </c>
      <c r="K15" s="5" t="s">
        <v>51</v>
      </c>
      <c r="L15" s="5" t="s">
        <v>52</v>
      </c>
      <c r="M15" s="5" t="s">
        <v>53</v>
      </c>
      <c r="N15" s="5" t="s">
        <v>54</v>
      </c>
      <c r="O15" s="5" t="s">
        <v>55</v>
      </c>
      <c r="P15" s="6">
        <v>82784.52</v>
      </c>
    </row>
    <row r="16" spans="1:16" s="1" customFormat="1" ht="19.7" customHeight="1">
      <c r="A16" s="3" t="s">
        <v>68</v>
      </c>
      <c r="B16" s="3" t="s">
        <v>71</v>
      </c>
      <c r="C16" s="3" t="s">
        <v>44</v>
      </c>
      <c r="D16" s="3" t="s">
        <v>45</v>
      </c>
      <c r="E16" s="3" t="s">
        <v>46</v>
      </c>
      <c r="F16" s="3" t="s">
        <v>7</v>
      </c>
      <c r="G16" s="3" t="s">
        <v>47</v>
      </c>
      <c r="H16" s="3" t="s">
        <v>48</v>
      </c>
      <c r="I16" s="3" t="s">
        <v>49</v>
      </c>
      <c r="J16" s="3" t="s">
        <v>50</v>
      </c>
      <c r="K16" s="3" t="s">
        <v>51</v>
      </c>
      <c r="L16" s="3" t="s">
        <v>52</v>
      </c>
      <c r="M16" s="3" t="s">
        <v>53</v>
      </c>
      <c r="N16" s="3" t="s">
        <v>54</v>
      </c>
      <c r="O16" s="3" t="s">
        <v>55</v>
      </c>
      <c r="P16" s="4">
        <v>70903.88</v>
      </c>
    </row>
    <row r="17" spans="1:16" s="1" customFormat="1" ht="19.7" customHeight="1">
      <c r="A17" s="5" t="s">
        <v>68</v>
      </c>
      <c r="B17" s="5" t="s">
        <v>72</v>
      </c>
      <c r="C17" s="5" t="s">
        <v>44</v>
      </c>
      <c r="D17" s="5" t="s">
        <v>45</v>
      </c>
      <c r="E17" s="5" t="s">
        <v>46</v>
      </c>
      <c r="F17" s="5" t="s">
        <v>7</v>
      </c>
      <c r="G17" s="5" t="s">
        <v>47</v>
      </c>
      <c r="H17" s="5" t="s">
        <v>48</v>
      </c>
      <c r="I17" s="5" t="s">
        <v>49</v>
      </c>
      <c r="J17" s="5" t="s">
        <v>50</v>
      </c>
      <c r="K17" s="5" t="s">
        <v>51</v>
      </c>
      <c r="L17" s="5" t="s">
        <v>52</v>
      </c>
      <c r="M17" s="5" t="s">
        <v>53</v>
      </c>
      <c r="N17" s="5" t="s">
        <v>54</v>
      </c>
      <c r="O17" s="5" t="s">
        <v>55</v>
      </c>
      <c r="P17" s="6">
        <v>29950.5</v>
      </c>
    </row>
    <row r="18" spans="1:16" s="1" customFormat="1" ht="19.7" customHeight="1">
      <c r="A18" s="3" t="s">
        <v>68</v>
      </c>
      <c r="B18" s="3" t="s">
        <v>73</v>
      </c>
      <c r="C18" s="3" t="s">
        <v>44</v>
      </c>
      <c r="D18" s="3" t="s">
        <v>45</v>
      </c>
      <c r="E18" s="3" t="s">
        <v>46</v>
      </c>
      <c r="F18" s="3" t="s">
        <v>7</v>
      </c>
      <c r="G18" s="3" t="s">
        <v>47</v>
      </c>
      <c r="H18" s="3" t="s">
        <v>48</v>
      </c>
      <c r="I18" s="3" t="s">
        <v>49</v>
      </c>
      <c r="J18" s="3" t="s">
        <v>50</v>
      </c>
      <c r="K18" s="3" t="s">
        <v>51</v>
      </c>
      <c r="L18" s="3" t="s">
        <v>52</v>
      </c>
      <c r="M18" s="3" t="s">
        <v>53</v>
      </c>
      <c r="N18" s="3" t="s">
        <v>54</v>
      </c>
      <c r="O18" s="3" t="s">
        <v>55</v>
      </c>
      <c r="P18" s="4">
        <v>35768.25</v>
      </c>
    </row>
    <row r="19" spans="1:16" s="1" customFormat="1" ht="19.7" customHeight="1">
      <c r="A19" s="5" t="s">
        <v>68</v>
      </c>
      <c r="B19" s="5" t="s">
        <v>74</v>
      </c>
      <c r="C19" s="5" t="s">
        <v>44</v>
      </c>
      <c r="D19" s="5" t="s">
        <v>45</v>
      </c>
      <c r="E19" s="5" t="s">
        <v>46</v>
      </c>
      <c r="F19" s="5" t="s">
        <v>7</v>
      </c>
      <c r="G19" s="5" t="s">
        <v>47</v>
      </c>
      <c r="H19" s="5" t="s">
        <v>48</v>
      </c>
      <c r="I19" s="5" t="s">
        <v>49</v>
      </c>
      <c r="J19" s="5" t="s">
        <v>50</v>
      </c>
      <c r="K19" s="5" t="s">
        <v>51</v>
      </c>
      <c r="L19" s="5" t="s">
        <v>52</v>
      </c>
      <c r="M19" s="5" t="s">
        <v>53</v>
      </c>
      <c r="N19" s="5" t="s">
        <v>54</v>
      </c>
      <c r="O19" s="5" t="s">
        <v>55</v>
      </c>
      <c r="P19" s="6">
        <v>32594.25</v>
      </c>
    </row>
    <row r="20" spans="1:16" s="1" customFormat="1" ht="19.7" customHeight="1">
      <c r="A20" s="3" t="s">
        <v>68</v>
      </c>
      <c r="B20" s="3" t="s">
        <v>75</v>
      </c>
      <c r="C20" s="3" t="s">
        <v>44</v>
      </c>
      <c r="D20" s="3" t="s">
        <v>45</v>
      </c>
      <c r="E20" s="3" t="s">
        <v>46</v>
      </c>
      <c r="F20" s="3" t="s">
        <v>7</v>
      </c>
      <c r="G20" s="3" t="s">
        <v>47</v>
      </c>
      <c r="H20" s="3" t="s">
        <v>48</v>
      </c>
      <c r="I20" s="3" t="s">
        <v>49</v>
      </c>
      <c r="J20" s="3" t="s">
        <v>50</v>
      </c>
      <c r="K20" s="3" t="s">
        <v>51</v>
      </c>
      <c r="L20" s="3" t="s">
        <v>52</v>
      </c>
      <c r="M20" s="3" t="s">
        <v>53</v>
      </c>
      <c r="N20" s="3" t="s">
        <v>54</v>
      </c>
      <c r="O20" s="3" t="s">
        <v>55</v>
      </c>
      <c r="P20" s="4">
        <v>27956.75</v>
      </c>
    </row>
    <row r="21" spans="1:16" s="1" customFormat="1" ht="19.7" customHeight="1">
      <c r="A21" s="5" t="s">
        <v>68</v>
      </c>
      <c r="B21" s="5" t="s">
        <v>76</v>
      </c>
      <c r="C21" s="5" t="s">
        <v>44</v>
      </c>
      <c r="D21" s="5" t="s">
        <v>45</v>
      </c>
      <c r="E21" s="5" t="s">
        <v>46</v>
      </c>
      <c r="F21" s="5" t="s">
        <v>7</v>
      </c>
      <c r="G21" s="5" t="s">
        <v>47</v>
      </c>
      <c r="H21" s="5" t="s">
        <v>48</v>
      </c>
      <c r="I21" s="5" t="s">
        <v>49</v>
      </c>
      <c r="J21" s="5" t="s">
        <v>50</v>
      </c>
      <c r="K21" s="5" t="s">
        <v>51</v>
      </c>
      <c r="L21" s="5" t="s">
        <v>52</v>
      </c>
      <c r="M21" s="5" t="s">
        <v>53</v>
      </c>
      <c r="N21" s="5" t="s">
        <v>54</v>
      </c>
      <c r="O21" s="5" t="s">
        <v>55</v>
      </c>
      <c r="P21" s="6">
        <v>24946.9</v>
      </c>
    </row>
    <row r="22" spans="1:16" s="1" customFormat="1" ht="19.7" customHeight="1">
      <c r="A22" s="3" t="s">
        <v>68</v>
      </c>
      <c r="B22" s="3" t="s">
        <v>77</v>
      </c>
      <c r="C22" s="3" t="s">
        <v>44</v>
      </c>
      <c r="D22" s="3" t="s">
        <v>45</v>
      </c>
      <c r="E22" s="3" t="s">
        <v>46</v>
      </c>
      <c r="F22" s="3" t="s">
        <v>7</v>
      </c>
      <c r="G22" s="3" t="s">
        <v>47</v>
      </c>
      <c r="H22" s="3" t="s">
        <v>48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53</v>
      </c>
      <c r="N22" s="3" t="s">
        <v>54</v>
      </c>
      <c r="O22" s="3" t="s">
        <v>55</v>
      </c>
      <c r="P22" s="4">
        <v>35606.25</v>
      </c>
    </row>
    <row r="23" spans="1:16" s="1" customFormat="1" ht="19.7" customHeight="1">
      <c r="A23" s="5" t="s">
        <v>68</v>
      </c>
      <c r="B23" s="5" t="s">
        <v>78</v>
      </c>
      <c r="C23" s="5" t="s">
        <v>79</v>
      </c>
      <c r="D23" s="5" t="s">
        <v>45</v>
      </c>
      <c r="E23" s="5" t="s">
        <v>46</v>
      </c>
      <c r="F23" s="5" t="s">
        <v>7</v>
      </c>
      <c r="G23" s="5" t="s">
        <v>47</v>
      </c>
      <c r="H23" s="5" t="s">
        <v>80</v>
      </c>
      <c r="I23" s="5" t="s">
        <v>81</v>
      </c>
      <c r="J23" s="5" t="s">
        <v>50</v>
      </c>
      <c r="K23" s="5" t="s">
        <v>51</v>
      </c>
      <c r="L23" s="5" t="s">
        <v>52</v>
      </c>
      <c r="M23" s="5" t="s">
        <v>53</v>
      </c>
      <c r="N23" s="5" t="s">
        <v>54</v>
      </c>
      <c r="O23" s="5" t="s">
        <v>55</v>
      </c>
      <c r="P23" s="6">
        <v>1065</v>
      </c>
    </row>
    <row r="24" spans="1:16" s="1" customFormat="1" ht="19.7" customHeight="1">
      <c r="A24" s="3" t="s">
        <v>68</v>
      </c>
      <c r="B24" s="3" t="s">
        <v>78</v>
      </c>
      <c r="C24" s="3" t="s">
        <v>44</v>
      </c>
      <c r="D24" s="3" t="s">
        <v>45</v>
      </c>
      <c r="E24" s="3" t="s">
        <v>46</v>
      </c>
      <c r="F24" s="3" t="s">
        <v>7</v>
      </c>
      <c r="G24" s="3" t="s">
        <v>47</v>
      </c>
      <c r="H24" s="3" t="s">
        <v>48</v>
      </c>
      <c r="I24" s="3" t="s">
        <v>49</v>
      </c>
      <c r="J24" s="3" t="s">
        <v>50</v>
      </c>
      <c r="K24" s="3" t="s">
        <v>51</v>
      </c>
      <c r="L24" s="3" t="s">
        <v>52</v>
      </c>
      <c r="M24" s="3" t="s">
        <v>53</v>
      </c>
      <c r="N24" s="3" t="s">
        <v>54</v>
      </c>
      <c r="O24" s="3" t="s">
        <v>55</v>
      </c>
      <c r="P24" s="4">
        <v>52773.33</v>
      </c>
    </row>
    <row r="25" spans="1:16" s="1" customFormat="1" ht="19.7" customHeight="1">
      <c r="A25" s="5" t="s">
        <v>68</v>
      </c>
      <c r="B25" s="5" t="s">
        <v>82</v>
      </c>
      <c r="C25" s="5" t="s">
        <v>79</v>
      </c>
      <c r="D25" s="5" t="s">
        <v>45</v>
      </c>
      <c r="E25" s="5" t="s">
        <v>46</v>
      </c>
      <c r="F25" s="5" t="s">
        <v>7</v>
      </c>
      <c r="G25" s="5" t="s">
        <v>47</v>
      </c>
      <c r="H25" s="5" t="s">
        <v>80</v>
      </c>
      <c r="I25" s="5" t="s">
        <v>81</v>
      </c>
      <c r="J25" s="5" t="s">
        <v>50</v>
      </c>
      <c r="K25" s="5" t="s">
        <v>51</v>
      </c>
      <c r="L25" s="5" t="s">
        <v>52</v>
      </c>
      <c r="M25" s="5" t="s">
        <v>53</v>
      </c>
      <c r="N25" s="5" t="s">
        <v>54</v>
      </c>
      <c r="O25" s="5" t="s">
        <v>55</v>
      </c>
      <c r="P25" s="6">
        <v>-1065</v>
      </c>
    </row>
    <row r="26" spans="1:16" s="1" customFormat="1" ht="19.7" customHeight="1">
      <c r="A26" s="3" t="s">
        <v>68</v>
      </c>
      <c r="B26" s="3" t="s">
        <v>82</v>
      </c>
      <c r="C26" s="3" t="s">
        <v>44</v>
      </c>
      <c r="D26" s="3" t="s">
        <v>45</v>
      </c>
      <c r="E26" s="3" t="s">
        <v>46</v>
      </c>
      <c r="F26" s="3" t="s">
        <v>7</v>
      </c>
      <c r="G26" s="3" t="s">
        <v>47</v>
      </c>
      <c r="H26" s="3" t="s">
        <v>48</v>
      </c>
      <c r="I26" s="3" t="s">
        <v>49</v>
      </c>
      <c r="J26" s="3" t="s">
        <v>50</v>
      </c>
      <c r="K26" s="3" t="s">
        <v>51</v>
      </c>
      <c r="L26" s="3" t="s">
        <v>52</v>
      </c>
      <c r="M26" s="3" t="s">
        <v>53</v>
      </c>
      <c r="N26" s="3" t="s">
        <v>54</v>
      </c>
      <c r="O26" s="3" t="s">
        <v>55</v>
      </c>
      <c r="P26" s="4">
        <v>95104.6</v>
      </c>
    </row>
    <row r="27" spans="1:16" s="1" customFormat="1" ht="19.7" customHeight="1">
      <c r="A27" s="5" t="s">
        <v>68</v>
      </c>
      <c r="B27" s="5" t="s">
        <v>82</v>
      </c>
      <c r="C27" s="5" t="s">
        <v>44</v>
      </c>
      <c r="D27" s="5" t="s">
        <v>45</v>
      </c>
      <c r="E27" s="5" t="s">
        <v>46</v>
      </c>
      <c r="F27" s="5" t="s">
        <v>7</v>
      </c>
      <c r="G27" s="5" t="s">
        <v>47</v>
      </c>
      <c r="H27" s="5" t="s">
        <v>80</v>
      </c>
      <c r="I27" s="5" t="s">
        <v>81</v>
      </c>
      <c r="J27" s="5" t="s">
        <v>50</v>
      </c>
      <c r="K27" s="5" t="s">
        <v>51</v>
      </c>
      <c r="L27" s="5" t="s">
        <v>52</v>
      </c>
      <c r="M27" s="5" t="s">
        <v>53</v>
      </c>
      <c r="N27" s="5" t="s">
        <v>54</v>
      </c>
      <c r="O27" s="5" t="s">
        <v>55</v>
      </c>
      <c r="P27" s="6">
        <v>0</v>
      </c>
    </row>
    <row r="28" spans="1:16" s="1" customFormat="1" ht="19.7" customHeight="1">
      <c r="A28" s="3" t="s">
        <v>68</v>
      </c>
      <c r="B28" s="3" t="s">
        <v>83</v>
      </c>
      <c r="C28" s="3" t="s">
        <v>44</v>
      </c>
      <c r="D28" s="3" t="s">
        <v>45</v>
      </c>
      <c r="E28" s="3" t="s">
        <v>46</v>
      </c>
      <c r="F28" s="3" t="s">
        <v>7</v>
      </c>
      <c r="G28" s="3" t="s">
        <v>47</v>
      </c>
      <c r="H28" s="3" t="s">
        <v>48</v>
      </c>
      <c r="I28" s="3" t="s">
        <v>49</v>
      </c>
      <c r="J28" s="3" t="s">
        <v>50</v>
      </c>
      <c r="K28" s="3" t="s">
        <v>51</v>
      </c>
      <c r="L28" s="3" t="s">
        <v>52</v>
      </c>
      <c r="M28" s="3" t="s">
        <v>53</v>
      </c>
      <c r="N28" s="3" t="s">
        <v>54</v>
      </c>
      <c r="O28" s="3" t="s">
        <v>55</v>
      </c>
      <c r="P28" s="4">
        <v>101175.4</v>
      </c>
    </row>
    <row r="29" spans="1:16" s="1" customFormat="1" ht="28.7" customHeight="1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4D00-EB3B-45CD-9C2A-E39751F2DA27}">
  <dimension ref="A1:P26"/>
  <sheetViews>
    <sheetView workbookViewId="0">
      <selection activeCell="A2" sqref="A2:P13"/>
    </sheetView>
  </sheetViews>
  <sheetFormatPr defaultRowHeight="12.75"/>
  <cols>
    <col min="1" max="16" width="10.7109375" customWidth="1"/>
    <col min="17" max="17" width="4.7109375" customWidth="1"/>
  </cols>
  <sheetData>
    <row r="1" spans="1:16" s="1" customFormat="1" ht="24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4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</row>
    <row r="2" spans="1:16" s="1" customFormat="1" ht="19.7" customHeight="1">
      <c r="A2" s="3" t="s">
        <v>84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7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4">
        <v>39497.53</v>
      </c>
    </row>
    <row r="3" spans="1:16" s="1" customFormat="1" ht="19.7" customHeight="1">
      <c r="A3" s="5" t="s">
        <v>84</v>
      </c>
      <c r="B3" s="5" t="s">
        <v>56</v>
      </c>
      <c r="C3" s="5" t="s">
        <v>44</v>
      </c>
      <c r="D3" s="5" t="s">
        <v>45</v>
      </c>
      <c r="E3" s="5" t="s">
        <v>46</v>
      </c>
      <c r="F3" s="5" t="s">
        <v>7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>
        <v>33457.99</v>
      </c>
    </row>
    <row r="4" spans="1:16" s="1" customFormat="1" ht="19.7" customHeight="1">
      <c r="A4" s="3" t="s">
        <v>84</v>
      </c>
      <c r="B4" s="3" t="s">
        <v>57</v>
      </c>
      <c r="C4" s="3" t="s">
        <v>44</v>
      </c>
      <c r="D4" s="3" t="s">
        <v>45</v>
      </c>
      <c r="E4" s="3" t="s">
        <v>46</v>
      </c>
      <c r="F4" s="3" t="s">
        <v>7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4">
        <v>26502.28</v>
      </c>
    </row>
    <row r="5" spans="1:16" s="1" customFormat="1" ht="19.7" customHeight="1">
      <c r="A5" s="5" t="s">
        <v>84</v>
      </c>
      <c r="B5" s="5" t="s">
        <v>58</v>
      </c>
      <c r="C5" s="5" t="s">
        <v>44</v>
      </c>
      <c r="D5" s="5" t="s">
        <v>45</v>
      </c>
      <c r="E5" s="5" t="s">
        <v>46</v>
      </c>
      <c r="F5" s="5" t="s">
        <v>7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6">
        <v>32123.54</v>
      </c>
    </row>
    <row r="6" spans="1:16" s="1" customFormat="1" ht="19.7" customHeight="1">
      <c r="A6" s="3" t="s">
        <v>84</v>
      </c>
      <c r="B6" s="3" t="s">
        <v>59</v>
      </c>
      <c r="C6" s="3" t="s">
        <v>44</v>
      </c>
      <c r="D6" s="3" t="s">
        <v>45</v>
      </c>
      <c r="E6" s="3" t="s">
        <v>46</v>
      </c>
      <c r="F6" s="3" t="s">
        <v>7</v>
      </c>
      <c r="G6" s="3" t="s">
        <v>47</v>
      </c>
      <c r="H6" s="3" t="s">
        <v>48</v>
      </c>
      <c r="I6" s="3" t="s">
        <v>49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54</v>
      </c>
      <c r="O6" s="3" t="s">
        <v>55</v>
      </c>
      <c r="P6" s="4">
        <v>17500.66</v>
      </c>
    </row>
    <row r="7" spans="1:16" s="1" customFormat="1" ht="19.7" customHeight="1">
      <c r="A7" s="5" t="s">
        <v>84</v>
      </c>
      <c r="B7" s="5" t="s">
        <v>60</v>
      </c>
      <c r="C7" s="5" t="s">
        <v>44</v>
      </c>
      <c r="D7" s="5" t="s">
        <v>45</v>
      </c>
      <c r="E7" s="5" t="s">
        <v>46</v>
      </c>
      <c r="F7" s="5" t="s">
        <v>7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6">
        <v>11142.13</v>
      </c>
    </row>
    <row r="8" spans="1:16" s="1" customFormat="1" ht="19.7" customHeight="1">
      <c r="A8" s="3" t="s">
        <v>84</v>
      </c>
      <c r="B8" s="3" t="s">
        <v>61</v>
      </c>
      <c r="C8" s="3" t="s">
        <v>44</v>
      </c>
      <c r="D8" s="3" t="s">
        <v>45</v>
      </c>
      <c r="E8" s="3" t="s">
        <v>46</v>
      </c>
      <c r="F8" s="3" t="s">
        <v>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4">
        <v>22048.51</v>
      </c>
    </row>
    <row r="9" spans="1:16" s="1" customFormat="1" ht="19.7" customHeight="1">
      <c r="A9" s="5" t="s">
        <v>84</v>
      </c>
      <c r="B9" s="5" t="s">
        <v>62</v>
      </c>
      <c r="C9" s="5" t="s">
        <v>44</v>
      </c>
      <c r="D9" s="5" t="s">
        <v>45</v>
      </c>
      <c r="E9" s="5" t="s">
        <v>46</v>
      </c>
      <c r="F9" s="5" t="s">
        <v>7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  <c r="M9" s="5" t="s">
        <v>53</v>
      </c>
      <c r="N9" s="5" t="s">
        <v>54</v>
      </c>
      <c r="O9" s="5" t="s">
        <v>55</v>
      </c>
      <c r="P9" s="6">
        <v>17702.5</v>
      </c>
    </row>
    <row r="10" spans="1:16" s="1" customFormat="1" ht="19.7" customHeight="1">
      <c r="A10" s="3" t="s">
        <v>84</v>
      </c>
      <c r="B10" s="3" t="s">
        <v>63</v>
      </c>
      <c r="C10" s="3" t="s">
        <v>44</v>
      </c>
      <c r="D10" s="3" t="s">
        <v>45</v>
      </c>
      <c r="E10" s="3" t="s">
        <v>46</v>
      </c>
      <c r="F10" s="3" t="s">
        <v>7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54</v>
      </c>
      <c r="O10" s="3" t="s">
        <v>55</v>
      </c>
      <c r="P10" s="4">
        <v>16092.41</v>
      </c>
    </row>
    <row r="11" spans="1:16" s="1" customFormat="1" ht="19.7" customHeight="1">
      <c r="A11" s="5" t="s">
        <v>84</v>
      </c>
      <c r="B11" s="5" t="s">
        <v>64</v>
      </c>
      <c r="C11" s="5" t="s">
        <v>44</v>
      </c>
      <c r="D11" s="5" t="s">
        <v>45</v>
      </c>
      <c r="E11" s="5" t="s">
        <v>46</v>
      </c>
      <c r="F11" s="5" t="s">
        <v>7</v>
      </c>
      <c r="G11" s="5" t="s">
        <v>47</v>
      </c>
      <c r="H11" s="5" t="s">
        <v>48</v>
      </c>
      <c r="I11" s="5" t="s">
        <v>49</v>
      </c>
      <c r="J11" s="5" t="s">
        <v>50</v>
      </c>
      <c r="K11" s="5" t="s">
        <v>51</v>
      </c>
      <c r="L11" s="5" t="s">
        <v>52</v>
      </c>
      <c r="M11" s="5" t="s">
        <v>53</v>
      </c>
      <c r="N11" s="5" t="s">
        <v>54</v>
      </c>
      <c r="O11" s="5" t="s">
        <v>55</v>
      </c>
      <c r="P11" s="6">
        <v>33958.480000000003</v>
      </c>
    </row>
    <row r="12" spans="1:16" s="1" customFormat="1" ht="19.7" customHeight="1">
      <c r="A12" s="3" t="s">
        <v>84</v>
      </c>
      <c r="B12" s="3" t="s">
        <v>65</v>
      </c>
      <c r="C12" s="3" t="s">
        <v>44</v>
      </c>
      <c r="D12" s="3" t="s">
        <v>45</v>
      </c>
      <c r="E12" s="3" t="s">
        <v>46</v>
      </c>
      <c r="F12" s="3" t="s">
        <v>7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4">
        <v>49006.19</v>
      </c>
    </row>
    <row r="13" spans="1:16" s="1" customFormat="1" ht="19.7" customHeight="1">
      <c r="A13" s="5" t="s">
        <v>84</v>
      </c>
      <c r="B13" s="5" t="s">
        <v>66</v>
      </c>
      <c r="C13" s="5" t="s">
        <v>44</v>
      </c>
      <c r="D13" s="5" t="s">
        <v>45</v>
      </c>
      <c r="E13" s="5" t="s">
        <v>46</v>
      </c>
      <c r="F13" s="5" t="s">
        <v>7</v>
      </c>
      <c r="G13" s="5" t="s">
        <v>47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52</v>
      </c>
      <c r="M13" s="5" t="s">
        <v>53</v>
      </c>
      <c r="N13" s="5" t="s">
        <v>54</v>
      </c>
      <c r="O13" s="5" t="s">
        <v>55</v>
      </c>
      <c r="P13" s="6">
        <v>26515.91</v>
      </c>
    </row>
    <row r="14" spans="1:16" s="1" customFormat="1" ht="19.7" customHeight="1">
      <c r="A14" s="3" t="s">
        <v>85</v>
      </c>
      <c r="B14" s="3" t="s">
        <v>69</v>
      </c>
      <c r="C14" s="3" t="s">
        <v>44</v>
      </c>
      <c r="D14" s="3" t="s">
        <v>45</v>
      </c>
      <c r="E14" s="3" t="s">
        <v>46</v>
      </c>
      <c r="F14" s="3" t="s">
        <v>7</v>
      </c>
      <c r="G14" s="3" t="s">
        <v>47</v>
      </c>
      <c r="H14" s="3" t="s">
        <v>48</v>
      </c>
      <c r="I14" s="3" t="s">
        <v>49</v>
      </c>
      <c r="J14" s="3" t="s">
        <v>50</v>
      </c>
      <c r="K14" s="3" t="s">
        <v>51</v>
      </c>
      <c r="L14" s="3" t="s">
        <v>52</v>
      </c>
      <c r="M14" s="3" t="s">
        <v>53</v>
      </c>
      <c r="N14" s="3" t="s">
        <v>54</v>
      </c>
      <c r="O14" s="3" t="s">
        <v>55</v>
      </c>
      <c r="P14" s="4">
        <v>43414.89</v>
      </c>
    </row>
    <row r="15" spans="1:16" s="1" customFormat="1" ht="19.7" customHeight="1">
      <c r="A15" s="5" t="s">
        <v>85</v>
      </c>
      <c r="B15" s="5" t="s">
        <v>70</v>
      </c>
      <c r="C15" s="5" t="s">
        <v>44</v>
      </c>
      <c r="D15" s="5" t="s">
        <v>45</v>
      </c>
      <c r="E15" s="5" t="s">
        <v>46</v>
      </c>
      <c r="F15" s="5" t="s">
        <v>7</v>
      </c>
      <c r="G15" s="5" t="s">
        <v>47</v>
      </c>
      <c r="H15" s="5" t="s">
        <v>48</v>
      </c>
      <c r="I15" s="5" t="s">
        <v>49</v>
      </c>
      <c r="J15" s="5" t="s">
        <v>50</v>
      </c>
      <c r="K15" s="5" t="s">
        <v>51</v>
      </c>
      <c r="L15" s="5" t="s">
        <v>52</v>
      </c>
      <c r="M15" s="5" t="s">
        <v>53</v>
      </c>
      <c r="N15" s="5" t="s">
        <v>54</v>
      </c>
      <c r="O15" s="5" t="s">
        <v>55</v>
      </c>
      <c r="P15" s="6">
        <v>-29115.19</v>
      </c>
    </row>
    <row r="16" spans="1:16" s="1" customFormat="1" ht="19.7" customHeight="1">
      <c r="A16" s="3" t="s">
        <v>85</v>
      </c>
      <c r="B16" s="3" t="s">
        <v>71</v>
      </c>
      <c r="C16" s="3" t="s">
        <v>44</v>
      </c>
      <c r="D16" s="3" t="s">
        <v>45</v>
      </c>
      <c r="E16" s="3" t="s">
        <v>46</v>
      </c>
      <c r="F16" s="3" t="s">
        <v>7</v>
      </c>
      <c r="G16" s="3" t="s">
        <v>47</v>
      </c>
      <c r="H16" s="3" t="s">
        <v>48</v>
      </c>
      <c r="I16" s="3" t="s">
        <v>49</v>
      </c>
      <c r="J16" s="3" t="s">
        <v>50</v>
      </c>
      <c r="K16" s="3" t="s">
        <v>51</v>
      </c>
      <c r="L16" s="3" t="s">
        <v>52</v>
      </c>
      <c r="M16" s="3" t="s">
        <v>53</v>
      </c>
      <c r="N16" s="3" t="s">
        <v>54</v>
      </c>
      <c r="O16" s="3" t="s">
        <v>55</v>
      </c>
      <c r="P16" s="4">
        <v>105348.92</v>
      </c>
    </row>
    <row r="17" spans="1:16" s="1" customFormat="1" ht="19.7" customHeight="1">
      <c r="A17" s="5" t="s">
        <v>85</v>
      </c>
      <c r="B17" s="5" t="s">
        <v>72</v>
      </c>
      <c r="C17" s="5" t="s">
        <v>44</v>
      </c>
      <c r="D17" s="5" t="s">
        <v>45</v>
      </c>
      <c r="E17" s="5" t="s">
        <v>46</v>
      </c>
      <c r="F17" s="5" t="s">
        <v>7</v>
      </c>
      <c r="G17" s="5" t="s">
        <v>47</v>
      </c>
      <c r="H17" s="5" t="s">
        <v>48</v>
      </c>
      <c r="I17" s="5" t="s">
        <v>49</v>
      </c>
      <c r="J17" s="5" t="s">
        <v>50</v>
      </c>
      <c r="K17" s="5" t="s">
        <v>51</v>
      </c>
      <c r="L17" s="5" t="s">
        <v>52</v>
      </c>
      <c r="M17" s="5" t="s">
        <v>53</v>
      </c>
      <c r="N17" s="5" t="s">
        <v>54</v>
      </c>
      <c r="O17" s="5" t="s">
        <v>55</v>
      </c>
      <c r="P17" s="6">
        <v>23456.66</v>
      </c>
    </row>
    <row r="18" spans="1:16" s="1" customFormat="1" ht="19.7" customHeight="1">
      <c r="A18" s="3" t="s">
        <v>85</v>
      </c>
      <c r="B18" s="3" t="s">
        <v>73</v>
      </c>
      <c r="C18" s="3" t="s">
        <v>44</v>
      </c>
      <c r="D18" s="3" t="s">
        <v>45</v>
      </c>
      <c r="E18" s="3" t="s">
        <v>46</v>
      </c>
      <c r="F18" s="3" t="s">
        <v>7</v>
      </c>
      <c r="G18" s="3" t="s">
        <v>47</v>
      </c>
      <c r="H18" s="3" t="s">
        <v>48</v>
      </c>
      <c r="I18" s="3" t="s">
        <v>49</v>
      </c>
      <c r="J18" s="3" t="s">
        <v>50</v>
      </c>
      <c r="K18" s="3" t="s">
        <v>51</v>
      </c>
      <c r="L18" s="3" t="s">
        <v>52</v>
      </c>
      <c r="M18" s="3" t="s">
        <v>53</v>
      </c>
      <c r="N18" s="3" t="s">
        <v>54</v>
      </c>
      <c r="O18" s="3" t="s">
        <v>55</v>
      </c>
      <c r="P18" s="4">
        <v>14094.59</v>
      </c>
    </row>
    <row r="19" spans="1:16" s="1" customFormat="1" ht="19.7" customHeight="1">
      <c r="A19" s="5" t="s">
        <v>85</v>
      </c>
      <c r="B19" s="5" t="s">
        <v>74</v>
      </c>
      <c r="C19" s="5" t="s">
        <v>44</v>
      </c>
      <c r="D19" s="5" t="s">
        <v>45</v>
      </c>
      <c r="E19" s="5" t="s">
        <v>46</v>
      </c>
      <c r="F19" s="5" t="s">
        <v>7</v>
      </c>
      <c r="G19" s="5" t="s">
        <v>47</v>
      </c>
      <c r="H19" s="5" t="s">
        <v>48</v>
      </c>
      <c r="I19" s="5" t="s">
        <v>49</v>
      </c>
      <c r="J19" s="5" t="s">
        <v>50</v>
      </c>
      <c r="K19" s="5" t="s">
        <v>51</v>
      </c>
      <c r="L19" s="5" t="s">
        <v>52</v>
      </c>
      <c r="M19" s="5" t="s">
        <v>53</v>
      </c>
      <c r="N19" s="5" t="s">
        <v>54</v>
      </c>
      <c r="O19" s="5" t="s">
        <v>55</v>
      </c>
      <c r="P19" s="6">
        <v>18499.96</v>
      </c>
    </row>
    <row r="20" spans="1:16" s="1" customFormat="1" ht="19.7" customHeight="1">
      <c r="A20" s="3" t="s">
        <v>85</v>
      </c>
      <c r="B20" s="3" t="s">
        <v>75</v>
      </c>
      <c r="C20" s="3" t="s">
        <v>44</v>
      </c>
      <c r="D20" s="3" t="s">
        <v>45</v>
      </c>
      <c r="E20" s="3" t="s">
        <v>46</v>
      </c>
      <c r="F20" s="3" t="s">
        <v>7</v>
      </c>
      <c r="G20" s="3" t="s">
        <v>47</v>
      </c>
      <c r="H20" s="3" t="s">
        <v>48</v>
      </c>
      <c r="I20" s="3" t="s">
        <v>49</v>
      </c>
      <c r="J20" s="3" t="s">
        <v>50</v>
      </c>
      <c r="K20" s="3" t="s">
        <v>51</v>
      </c>
      <c r="L20" s="3" t="s">
        <v>52</v>
      </c>
      <c r="M20" s="3" t="s">
        <v>53</v>
      </c>
      <c r="N20" s="3" t="s">
        <v>54</v>
      </c>
      <c r="O20" s="3" t="s">
        <v>55</v>
      </c>
      <c r="P20" s="4">
        <v>15388.74</v>
      </c>
    </row>
    <row r="21" spans="1:16" s="1" customFormat="1" ht="19.7" customHeight="1">
      <c r="A21" s="5" t="s">
        <v>85</v>
      </c>
      <c r="B21" s="5" t="s">
        <v>76</v>
      </c>
      <c r="C21" s="5" t="s">
        <v>44</v>
      </c>
      <c r="D21" s="5" t="s">
        <v>45</v>
      </c>
      <c r="E21" s="5" t="s">
        <v>46</v>
      </c>
      <c r="F21" s="5" t="s">
        <v>7</v>
      </c>
      <c r="G21" s="5" t="s">
        <v>47</v>
      </c>
      <c r="H21" s="5" t="s">
        <v>48</v>
      </c>
      <c r="I21" s="5" t="s">
        <v>49</v>
      </c>
      <c r="J21" s="5" t="s">
        <v>50</v>
      </c>
      <c r="K21" s="5" t="s">
        <v>51</v>
      </c>
      <c r="L21" s="5" t="s">
        <v>52</v>
      </c>
      <c r="M21" s="5" t="s">
        <v>53</v>
      </c>
      <c r="N21" s="5" t="s">
        <v>54</v>
      </c>
      <c r="O21" s="5" t="s">
        <v>55</v>
      </c>
      <c r="P21" s="6">
        <v>17777.48</v>
      </c>
    </row>
    <row r="22" spans="1:16" s="1" customFormat="1" ht="19.7" customHeight="1">
      <c r="A22" s="3" t="s">
        <v>85</v>
      </c>
      <c r="B22" s="3" t="s">
        <v>77</v>
      </c>
      <c r="C22" s="3" t="s">
        <v>44</v>
      </c>
      <c r="D22" s="3" t="s">
        <v>45</v>
      </c>
      <c r="E22" s="3" t="s">
        <v>46</v>
      </c>
      <c r="F22" s="3" t="s">
        <v>7</v>
      </c>
      <c r="G22" s="3" t="s">
        <v>47</v>
      </c>
      <c r="H22" s="3" t="s">
        <v>48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53</v>
      </c>
      <c r="N22" s="3" t="s">
        <v>54</v>
      </c>
      <c r="O22" s="3" t="s">
        <v>55</v>
      </c>
      <c r="P22" s="4">
        <v>6563.99</v>
      </c>
    </row>
    <row r="23" spans="1:16" s="1" customFormat="1" ht="19.7" customHeight="1">
      <c r="A23" s="5" t="s">
        <v>85</v>
      </c>
      <c r="B23" s="5" t="s">
        <v>78</v>
      </c>
      <c r="C23" s="5" t="s">
        <v>44</v>
      </c>
      <c r="D23" s="5" t="s">
        <v>45</v>
      </c>
      <c r="E23" s="5" t="s">
        <v>46</v>
      </c>
      <c r="F23" s="5" t="s">
        <v>7</v>
      </c>
      <c r="G23" s="5" t="s">
        <v>47</v>
      </c>
      <c r="H23" s="5" t="s">
        <v>48</v>
      </c>
      <c r="I23" s="5" t="s">
        <v>49</v>
      </c>
      <c r="J23" s="5" t="s">
        <v>50</v>
      </c>
      <c r="K23" s="5" t="s">
        <v>51</v>
      </c>
      <c r="L23" s="5" t="s">
        <v>52</v>
      </c>
      <c r="M23" s="5" t="s">
        <v>53</v>
      </c>
      <c r="N23" s="5" t="s">
        <v>54</v>
      </c>
      <c r="O23" s="5" t="s">
        <v>55</v>
      </c>
      <c r="P23" s="6">
        <v>-965.22</v>
      </c>
    </row>
    <row r="24" spans="1:16" s="1" customFormat="1" ht="19.7" customHeight="1">
      <c r="A24" s="3" t="s">
        <v>85</v>
      </c>
      <c r="B24" s="3" t="s">
        <v>82</v>
      </c>
      <c r="C24" s="3" t="s">
        <v>44</v>
      </c>
      <c r="D24" s="3" t="s">
        <v>45</v>
      </c>
      <c r="E24" s="3" t="s">
        <v>46</v>
      </c>
      <c r="F24" s="3" t="s">
        <v>7</v>
      </c>
      <c r="G24" s="3" t="s">
        <v>47</v>
      </c>
      <c r="H24" s="3" t="s">
        <v>48</v>
      </c>
      <c r="I24" s="3" t="s">
        <v>49</v>
      </c>
      <c r="J24" s="3" t="s">
        <v>50</v>
      </c>
      <c r="K24" s="3" t="s">
        <v>51</v>
      </c>
      <c r="L24" s="3" t="s">
        <v>52</v>
      </c>
      <c r="M24" s="3" t="s">
        <v>53</v>
      </c>
      <c r="N24" s="3" t="s">
        <v>54</v>
      </c>
      <c r="O24" s="3" t="s">
        <v>55</v>
      </c>
      <c r="P24" s="4">
        <v>71385.84</v>
      </c>
    </row>
    <row r="25" spans="1:16" s="1" customFormat="1" ht="19.7" customHeight="1">
      <c r="A25" s="5" t="s">
        <v>85</v>
      </c>
      <c r="B25" s="5" t="s">
        <v>83</v>
      </c>
      <c r="C25" s="5" t="s">
        <v>44</v>
      </c>
      <c r="D25" s="5" t="s">
        <v>45</v>
      </c>
      <c r="E25" s="5" t="s">
        <v>46</v>
      </c>
      <c r="F25" s="5" t="s">
        <v>7</v>
      </c>
      <c r="G25" s="5" t="s">
        <v>47</v>
      </c>
      <c r="H25" s="5" t="s">
        <v>48</v>
      </c>
      <c r="I25" s="5" t="s">
        <v>49</v>
      </c>
      <c r="J25" s="5" t="s">
        <v>50</v>
      </c>
      <c r="K25" s="5" t="s">
        <v>51</v>
      </c>
      <c r="L25" s="5" t="s">
        <v>52</v>
      </c>
      <c r="M25" s="5" t="s">
        <v>53</v>
      </c>
      <c r="N25" s="5" t="s">
        <v>54</v>
      </c>
      <c r="O25" s="5" t="s">
        <v>55</v>
      </c>
      <c r="P25" s="6">
        <v>45130.28</v>
      </c>
    </row>
    <row r="26" spans="1:16" s="1" customFormat="1" ht="28.7" customHeight="1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81C2-2882-48D8-AAF6-21E352B0288F}">
  <dimension ref="A1:P23"/>
  <sheetViews>
    <sheetView workbookViewId="0">
      <selection activeCell="A2" sqref="A2:P13"/>
    </sheetView>
  </sheetViews>
  <sheetFormatPr defaultRowHeight="12.75"/>
  <cols>
    <col min="1" max="16" width="10.7109375" customWidth="1"/>
    <col min="17" max="17" width="4.7109375" customWidth="1"/>
  </cols>
  <sheetData>
    <row r="1" spans="1:16" s="1" customFormat="1" ht="24" customHeight="1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4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2" t="s">
        <v>37</v>
      </c>
      <c r="M1" s="2" t="s">
        <v>38</v>
      </c>
      <c r="N1" s="2" t="s">
        <v>39</v>
      </c>
      <c r="O1" s="2" t="s">
        <v>40</v>
      </c>
      <c r="P1" s="2" t="s">
        <v>41</v>
      </c>
    </row>
    <row r="2" spans="1:16" s="1" customFormat="1" ht="19.7" customHeight="1">
      <c r="A2" s="3" t="s">
        <v>86</v>
      </c>
      <c r="B2" s="3" t="s">
        <v>43</v>
      </c>
      <c r="C2" s="3" t="s">
        <v>44</v>
      </c>
      <c r="D2" s="3" t="s">
        <v>45</v>
      </c>
      <c r="E2" s="3" t="s">
        <v>87</v>
      </c>
      <c r="F2" s="3" t="s">
        <v>7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4">
        <v>14013.56</v>
      </c>
    </row>
    <row r="3" spans="1:16" s="1" customFormat="1" ht="19.7" customHeight="1">
      <c r="A3" s="5" t="s">
        <v>86</v>
      </c>
      <c r="B3" s="5" t="s">
        <v>56</v>
      </c>
      <c r="C3" s="5" t="s">
        <v>44</v>
      </c>
      <c r="D3" s="5" t="s">
        <v>45</v>
      </c>
      <c r="E3" s="5" t="s">
        <v>87</v>
      </c>
      <c r="F3" s="5" t="s">
        <v>7</v>
      </c>
      <c r="G3" s="5" t="s">
        <v>47</v>
      </c>
      <c r="H3" s="5" t="s">
        <v>48</v>
      </c>
      <c r="I3" s="5" t="s">
        <v>49</v>
      </c>
      <c r="J3" s="5" t="s">
        <v>50</v>
      </c>
      <c r="K3" s="5" t="s">
        <v>51</v>
      </c>
      <c r="L3" s="5" t="s">
        <v>52</v>
      </c>
      <c r="M3" s="5" t="s">
        <v>53</v>
      </c>
      <c r="N3" s="5" t="s">
        <v>54</v>
      </c>
      <c r="O3" s="5" t="s">
        <v>55</v>
      </c>
      <c r="P3" s="6">
        <v>6089.31</v>
      </c>
    </row>
    <row r="4" spans="1:16" s="1" customFormat="1" ht="19.7" customHeight="1">
      <c r="A4" s="3" t="s">
        <v>86</v>
      </c>
      <c r="B4" s="3" t="s">
        <v>57</v>
      </c>
      <c r="C4" s="3" t="s">
        <v>44</v>
      </c>
      <c r="D4" s="3" t="s">
        <v>45</v>
      </c>
      <c r="E4" s="3" t="s">
        <v>87</v>
      </c>
      <c r="F4" s="3" t="s">
        <v>7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4">
        <v>-4502.3999999999996</v>
      </c>
    </row>
    <row r="5" spans="1:16" s="1" customFormat="1" ht="19.7" customHeight="1">
      <c r="A5" s="5" t="s">
        <v>86</v>
      </c>
      <c r="B5" s="5" t="s">
        <v>58</v>
      </c>
      <c r="C5" s="5" t="s">
        <v>44</v>
      </c>
      <c r="D5" s="5" t="s">
        <v>45</v>
      </c>
      <c r="E5" s="5" t="s">
        <v>87</v>
      </c>
      <c r="F5" s="5" t="s">
        <v>7</v>
      </c>
      <c r="G5" s="5" t="s">
        <v>47</v>
      </c>
      <c r="H5" s="5" t="s">
        <v>48</v>
      </c>
      <c r="I5" s="5" t="s">
        <v>49</v>
      </c>
      <c r="J5" s="5" t="s">
        <v>50</v>
      </c>
      <c r="K5" s="5" t="s">
        <v>51</v>
      </c>
      <c r="L5" s="5" t="s">
        <v>52</v>
      </c>
      <c r="M5" s="5" t="s">
        <v>53</v>
      </c>
      <c r="N5" s="5" t="s">
        <v>54</v>
      </c>
      <c r="O5" s="5" t="s">
        <v>55</v>
      </c>
      <c r="P5" s="6">
        <v>5864.65</v>
      </c>
    </row>
    <row r="6" spans="1:16" s="1" customFormat="1" ht="19.7" customHeight="1">
      <c r="A6" s="3" t="s">
        <v>86</v>
      </c>
      <c r="B6" s="3" t="s">
        <v>59</v>
      </c>
      <c r="C6" s="3" t="s">
        <v>44</v>
      </c>
      <c r="D6" s="3" t="s">
        <v>45</v>
      </c>
      <c r="E6" s="3" t="s">
        <v>87</v>
      </c>
      <c r="F6" s="3" t="s">
        <v>7</v>
      </c>
      <c r="G6" s="3" t="s">
        <v>47</v>
      </c>
      <c r="H6" s="3" t="s">
        <v>48</v>
      </c>
      <c r="I6" s="3" t="s">
        <v>49</v>
      </c>
      <c r="J6" s="3" t="s">
        <v>50</v>
      </c>
      <c r="K6" s="3" t="s">
        <v>51</v>
      </c>
      <c r="L6" s="3" t="s">
        <v>52</v>
      </c>
      <c r="M6" s="3" t="s">
        <v>53</v>
      </c>
      <c r="N6" s="3" t="s">
        <v>54</v>
      </c>
      <c r="O6" s="3" t="s">
        <v>55</v>
      </c>
      <c r="P6" s="4">
        <v>-114.36</v>
      </c>
    </row>
    <row r="7" spans="1:16" s="1" customFormat="1" ht="19.7" customHeight="1">
      <c r="A7" s="5" t="s">
        <v>86</v>
      </c>
      <c r="B7" s="5" t="s">
        <v>60</v>
      </c>
      <c r="C7" s="5" t="s">
        <v>44</v>
      </c>
      <c r="D7" s="5" t="s">
        <v>45</v>
      </c>
      <c r="E7" s="5" t="s">
        <v>87</v>
      </c>
      <c r="F7" s="5" t="s">
        <v>7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6">
        <v>4150.63</v>
      </c>
    </row>
    <row r="8" spans="1:16" s="1" customFormat="1" ht="19.7" customHeight="1">
      <c r="A8" s="3" t="s">
        <v>86</v>
      </c>
      <c r="B8" s="3" t="s">
        <v>61</v>
      </c>
      <c r="C8" s="3" t="s">
        <v>44</v>
      </c>
      <c r="D8" s="3" t="s">
        <v>45</v>
      </c>
      <c r="E8" s="3" t="s">
        <v>87</v>
      </c>
      <c r="F8" s="3" t="s">
        <v>7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  <c r="O8" s="3" t="s">
        <v>55</v>
      </c>
      <c r="P8" s="4">
        <v>17384.78</v>
      </c>
    </row>
    <row r="9" spans="1:16" s="1" customFormat="1" ht="19.7" customHeight="1">
      <c r="A9" s="5" t="s">
        <v>86</v>
      </c>
      <c r="B9" s="5" t="s">
        <v>62</v>
      </c>
      <c r="C9" s="5" t="s">
        <v>44</v>
      </c>
      <c r="D9" s="5" t="s">
        <v>45</v>
      </c>
      <c r="E9" s="5" t="s">
        <v>87</v>
      </c>
      <c r="F9" s="5" t="s">
        <v>7</v>
      </c>
      <c r="G9" s="5" t="s">
        <v>47</v>
      </c>
      <c r="H9" s="5" t="s">
        <v>48</v>
      </c>
      <c r="I9" s="5" t="s">
        <v>49</v>
      </c>
      <c r="J9" s="5" t="s">
        <v>50</v>
      </c>
      <c r="K9" s="5" t="s">
        <v>51</v>
      </c>
      <c r="L9" s="5" t="s">
        <v>52</v>
      </c>
      <c r="M9" s="5" t="s">
        <v>53</v>
      </c>
      <c r="N9" s="5" t="s">
        <v>54</v>
      </c>
      <c r="O9" s="5" t="s">
        <v>55</v>
      </c>
      <c r="P9" s="6">
        <v>-2493.77</v>
      </c>
    </row>
    <row r="10" spans="1:16" s="1" customFormat="1" ht="19.7" customHeight="1">
      <c r="A10" s="3" t="s">
        <v>86</v>
      </c>
      <c r="B10" s="3" t="s">
        <v>63</v>
      </c>
      <c r="C10" s="3" t="s">
        <v>44</v>
      </c>
      <c r="D10" s="3" t="s">
        <v>45</v>
      </c>
      <c r="E10" s="3" t="s">
        <v>87</v>
      </c>
      <c r="F10" s="3" t="s">
        <v>7</v>
      </c>
      <c r="G10" s="3" t="s">
        <v>47</v>
      </c>
      <c r="H10" s="3" t="s">
        <v>48</v>
      </c>
      <c r="I10" s="3" t="s">
        <v>49</v>
      </c>
      <c r="J10" s="3" t="s">
        <v>50</v>
      </c>
      <c r="K10" s="3" t="s">
        <v>51</v>
      </c>
      <c r="L10" s="3" t="s">
        <v>52</v>
      </c>
      <c r="M10" s="3" t="s">
        <v>53</v>
      </c>
      <c r="N10" s="3" t="s">
        <v>54</v>
      </c>
      <c r="O10" s="3" t="s">
        <v>55</v>
      </c>
      <c r="P10" s="4">
        <v>7749.76</v>
      </c>
    </row>
    <row r="11" spans="1:16" s="1" customFormat="1" ht="19.7" customHeight="1">
      <c r="A11" s="5" t="s">
        <v>86</v>
      </c>
      <c r="B11" s="5" t="s">
        <v>64</v>
      </c>
      <c r="C11" s="5" t="s">
        <v>44</v>
      </c>
      <c r="D11" s="5" t="s">
        <v>45</v>
      </c>
      <c r="E11" s="5" t="s">
        <v>87</v>
      </c>
      <c r="F11" s="5" t="s">
        <v>7</v>
      </c>
      <c r="G11" s="5" t="s">
        <v>47</v>
      </c>
      <c r="H11" s="5" t="s">
        <v>48</v>
      </c>
      <c r="I11" s="5" t="s">
        <v>49</v>
      </c>
      <c r="J11" s="5" t="s">
        <v>50</v>
      </c>
      <c r="K11" s="5" t="s">
        <v>51</v>
      </c>
      <c r="L11" s="5" t="s">
        <v>52</v>
      </c>
      <c r="M11" s="5" t="s">
        <v>53</v>
      </c>
      <c r="N11" s="5" t="s">
        <v>54</v>
      </c>
      <c r="O11" s="5" t="s">
        <v>55</v>
      </c>
      <c r="P11" s="6">
        <v>17916.099999999999</v>
      </c>
    </row>
    <row r="12" spans="1:16" s="1" customFormat="1" ht="19.7" customHeight="1">
      <c r="A12" s="3" t="s">
        <v>86</v>
      </c>
      <c r="B12" s="3" t="s">
        <v>65</v>
      </c>
      <c r="C12" s="3" t="s">
        <v>44</v>
      </c>
      <c r="D12" s="3" t="s">
        <v>45</v>
      </c>
      <c r="E12" s="3" t="s">
        <v>87</v>
      </c>
      <c r="F12" s="3" t="s">
        <v>7</v>
      </c>
      <c r="G12" s="3" t="s">
        <v>47</v>
      </c>
      <c r="H12" s="3" t="s">
        <v>48</v>
      </c>
      <c r="I12" s="3" t="s">
        <v>49</v>
      </c>
      <c r="J12" s="3" t="s">
        <v>50</v>
      </c>
      <c r="K12" s="3" t="s">
        <v>51</v>
      </c>
      <c r="L12" s="3" t="s">
        <v>52</v>
      </c>
      <c r="M12" s="3" t="s">
        <v>53</v>
      </c>
      <c r="N12" s="3" t="s">
        <v>54</v>
      </c>
      <c r="O12" s="3" t="s">
        <v>55</v>
      </c>
      <c r="P12" s="4">
        <v>32017.66</v>
      </c>
    </row>
    <row r="13" spans="1:16" s="1" customFormat="1" ht="19.7" customHeight="1">
      <c r="A13" s="5" t="s">
        <v>86</v>
      </c>
      <c r="B13" s="5" t="s">
        <v>66</v>
      </c>
      <c r="C13" s="5" t="s">
        <v>44</v>
      </c>
      <c r="D13" s="5" t="s">
        <v>45</v>
      </c>
      <c r="E13" s="5" t="s">
        <v>87</v>
      </c>
      <c r="F13" s="5" t="s">
        <v>7</v>
      </c>
      <c r="G13" s="5" t="s">
        <v>47</v>
      </c>
      <c r="H13" s="5" t="s">
        <v>48</v>
      </c>
      <c r="I13" s="5" t="s">
        <v>49</v>
      </c>
      <c r="J13" s="5" t="s">
        <v>50</v>
      </c>
      <c r="K13" s="5" t="s">
        <v>51</v>
      </c>
      <c r="L13" s="5" t="s">
        <v>52</v>
      </c>
      <c r="M13" s="5" t="s">
        <v>53</v>
      </c>
      <c r="N13" s="5" t="s">
        <v>54</v>
      </c>
      <c r="O13" s="5" t="s">
        <v>55</v>
      </c>
      <c r="P13" s="6">
        <v>29949.29</v>
      </c>
    </row>
    <row r="14" spans="1:16" s="1" customFormat="1" ht="19.7" customHeight="1">
      <c r="A14" s="3" t="s">
        <v>88</v>
      </c>
      <c r="B14" s="3" t="s">
        <v>69</v>
      </c>
      <c r="C14" s="3" t="s">
        <v>44</v>
      </c>
      <c r="D14" s="3" t="s">
        <v>45</v>
      </c>
      <c r="E14" s="3" t="s">
        <v>87</v>
      </c>
      <c r="F14" s="3" t="s">
        <v>7</v>
      </c>
      <c r="G14" s="3" t="s">
        <v>47</v>
      </c>
      <c r="H14" s="3" t="s">
        <v>48</v>
      </c>
      <c r="I14" s="3" t="s">
        <v>49</v>
      </c>
      <c r="J14" s="3" t="s">
        <v>50</v>
      </c>
      <c r="K14" s="3" t="s">
        <v>51</v>
      </c>
      <c r="L14" s="3" t="s">
        <v>52</v>
      </c>
      <c r="M14" s="3" t="s">
        <v>53</v>
      </c>
      <c r="N14" s="3" t="s">
        <v>54</v>
      </c>
      <c r="O14" s="3" t="s">
        <v>55</v>
      </c>
      <c r="P14" s="4">
        <v>31919.02</v>
      </c>
    </row>
    <row r="15" spans="1:16" s="1" customFormat="1" ht="19.7" customHeight="1">
      <c r="A15" s="5" t="s">
        <v>88</v>
      </c>
      <c r="B15" s="5" t="s">
        <v>70</v>
      </c>
      <c r="C15" s="5" t="s">
        <v>44</v>
      </c>
      <c r="D15" s="5" t="s">
        <v>45</v>
      </c>
      <c r="E15" s="5" t="s">
        <v>87</v>
      </c>
      <c r="F15" s="5" t="s">
        <v>7</v>
      </c>
      <c r="G15" s="5" t="s">
        <v>47</v>
      </c>
      <c r="H15" s="5" t="s">
        <v>48</v>
      </c>
      <c r="I15" s="5" t="s">
        <v>49</v>
      </c>
      <c r="J15" s="5" t="s">
        <v>50</v>
      </c>
      <c r="K15" s="5" t="s">
        <v>51</v>
      </c>
      <c r="L15" s="5" t="s">
        <v>52</v>
      </c>
      <c r="M15" s="5" t="s">
        <v>53</v>
      </c>
      <c r="N15" s="5" t="s">
        <v>54</v>
      </c>
      <c r="O15" s="5" t="s">
        <v>55</v>
      </c>
      <c r="P15" s="6">
        <v>33258.870000000003</v>
      </c>
    </row>
    <row r="16" spans="1:16" s="1" customFormat="1" ht="19.7" customHeight="1">
      <c r="A16" s="3" t="s">
        <v>88</v>
      </c>
      <c r="B16" s="3" t="s">
        <v>71</v>
      </c>
      <c r="C16" s="3" t="s">
        <v>44</v>
      </c>
      <c r="D16" s="3" t="s">
        <v>45</v>
      </c>
      <c r="E16" s="3" t="s">
        <v>87</v>
      </c>
      <c r="F16" s="3" t="s">
        <v>7</v>
      </c>
      <c r="G16" s="3" t="s">
        <v>47</v>
      </c>
      <c r="H16" s="3" t="s">
        <v>48</v>
      </c>
      <c r="I16" s="3" t="s">
        <v>49</v>
      </c>
      <c r="J16" s="3" t="s">
        <v>50</v>
      </c>
      <c r="K16" s="3" t="s">
        <v>51</v>
      </c>
      <c r="L16" s="3" t="s">
        <v>52</v>
      </c>
      <c r="M16" s="3" t="s">
        <v>53</v>
      </c>
      <c r="N16" s="3" t="s">
        <v>54</v>
      </c>
      <c r="O16" s="3" t="s">
        <v>55</v>
      </c>
      <c r="P16" s="4">
        <v>16641.400000000001</v>
      </c>
    </row>
    <row r="17" spans="1:16" s="1" customFormat="1" ht="19.7" customHeight="1">
      <c r="A17" s="5" t="s">
        <v>88</v>
      </c>
      <c r="B17" s="5" t="s">
        <v>73</v>
      </c>
      <c r="C17" s="5" t="s">
        <v>44</v>
      </c>
      <c r="D17" s="5" t="s">
        <v>45</v>
      </c>
      <c r="E17" s="5" t="s">
        <v>87</v>
      </c>
      <c r="F17" s="5" t="s">
        <v>7</v>
      </c>
      <c r="G17" s="5" t="s">
        <v>47</v>
      </c>
      <c r="H17" s="5" t="s">
        <v>48</v>
      </c>
      <c r="I17" s="5" t="s">
        <v>49</v>
      </c>
      <c r="J17" s="5" t="s">
        <v>50</v>
      </c>
      <c r="K17" s="5" t="s">
        <v>51</v>
      </c>
      <c r="L17" s="5" t="s">
        <v>52</v>
      </c>
      <c r="M17" s="5" t="s">
        <v>53</v>
      </c>
      <c r="N17" s="5" t="s">
        <v>54</v>
      </c>
      <c r="O17" s="5" t="s">
        <v>55</v>
      </c>
      <c r="P17" s="6">
        <v>21661.34</v>
      </c>
    </row>
    <row r="18" spans="1:16" s="1" customFormat="1" ht="19.7" customHeight="1">
      <c r="A18" s="3" t="s">
        <v>88</v>
      </c>
      <c r="B18" s="3" t="s">
        <v>75</v>
      </c>
      <c r="C18" s="3" t="s">
        <v>44</v>
      </c>
      <c r="D18" s="3" t="s">
        <v>45</v>
      </c>
      <c r="E18" s="3" t="s">
        <v>87</v>
      </c>
      <c r="F18" s="3" t="s">
        <v>7</v>
      </c>
      <c r="G18" s="3" t="s">
        <v>47</v>
      </c>
      <c r="H18" s="3" t="s">
        <v>48</v>
      </c>
      <c r="I18" s="3" t="s">
        <v>49</v>
      </c>
      <c r="J18" s="3" t="s">
        <v>50</v>
      </c>
      <c r="K18" s="3" t="s">
        <v>51</v>
      </c>
      <c r="L18" s="3" t="s">
        <v>52</v>
      </c>
      <c r="M18" s="3" t="s">
        <v>53</v>
      </c>
      <c r="N18" s="3" t="s">
        <v>54</v>
      </c>
      <c r="O18" s="3" t="s">
        <v>55</v>
      </c>
      <c r="P18" s="4">
        <v>44170.03</v>
      </c>
    </row>
    <row r="19" spans="1:16" s="1" customFormat="1" ht="19.7" customHeight="1">
      <c r="A19" s="5" t="s">
        <v>88</v>
      </c>
      <c r="B19" s="5" t="s">
        <v>76</v>
      </c>
      <c r="C19" s="5" t="s">
        <v>44</v>
      </c>
      <c r="D19" s="5" t="s">
        <v>45</v>
      </c>
      <c r="E19" s="5" t="s">
        <v>87</v>
      </c>
      <c r="F19" s="5" t="s">
        <v>7</v>
      </c>
      <c r="G19" s="5" t="s">
        <v>47</v>
      </c>
      <c r="H19" s="5" t="s">
        <v>48</v>
      </c>
      <c r="I19" s="5" t="s">
        <v>49</v>
      </c>
      <c r="J19" s="5" t="s">
        <v>50</v>
      </c>
      <c r="K19" s="5" t="s">
        <v>51</v>
      </c>
      <c r="L19" s="5" t="s">
        <v>52</v>
      </c>
      <c r="M19" s="5" t="s">
        <v>53</v>
      </c>
      <c r="N19" s="5" t="s">
        <v>54</v>
      </c>
      <c r="O19" s="5" t="s">
        <v>55</v>
      </c>
      <c r="P19" s="6">
        <v>15002.23</v>
      </c>
    </row>
    <row r="20" spans="1:16" s="1" customFormat="1" ht="19.7" customHeight="1">
      <c r="A20" s="3" t="s">
        <v>88</v>
      </c>
      <c r="B20" s="3" t="s">
        <v>77</v>
      </c>
      <c r="C20" s="3" t="s">
        <v>44</v>
      </c>
      <c r="D20" s="3" t="s">
        <v>45</v>
      </c>
      <c r="E20" s="3" t="s">
        <v>87</v>
      </c>
      <c r="F20" s="3" t="s">
        <v>7</v>
      </c>
      <c r="G20" s="3" t="s">
        <v>47</v>
      </c>
      <c r="H20" s="3" t="s">
        <v>48</v>
      </c>
      <c r="I20" s="3" t="s">
        <v>49</v>
      </c>
      <c r="J20" s="3" t="s">
        <v>50</v>
      </c>
      <c r="K20" s="3" t="s">
        <v>51</v>
      </c>
      <c r="L20" s="3" t="s">
        <v>52</v>
      </c>
      <c r="M20" s="3" t="s">
        <v>53</v>
      </c>
      <c r="N20" s="3" t="s">
        <v>54</v>
      </c>
      <c r="O20" s="3" t="s">
        <v>55</v>
      </c>
      <c r="P20" s="4">
        <v>21584.35</v>
      </c>
    </row>
    <row r="21" spans="1:16" s="1" customFormat="1" ht="19.7" customHeight="1">
      <c r="A21" s="5" t="s">
        <v>88</v>
      </c>
      <c r="B21" s="5" t="s">
        <v>78</v>
      </c>
      <c r="C21" s="5" t="s">
        <v>44</v>
      </c>
      <c r="D21" s="5" t="s">
        <v>45</v>
      </c>
      <c r="E21" s="5" t="s">
        <v>87</v>
      </c>
      <c r="F21" s="5" t="s">
        <v>7</v>
      </c>
      <c r="G21" s="5" t="s">
        <v>47</v>
      </c>
      <c r="H21" s="5" t="s">
        <v>48</v>
      </c>
      <c r="I21" s="5" t="s">
        <v>49</v>
      </c>
      <c r="J21" s="5" t="s">
        <v>50</v>
      </c>
      <c r="K21" s="5" t="s">
        <v>51</v>
      </c>
      <c r="L21" s="5" t="s">
        <v>52</v>
      </c>
      <c r="M21" s="5" t="s">
        <v>53</v>
      </c>
      <c r="N21" s="5" t="s">
        <v>54</v>
      </c>
      <c r="O21" s="5" t="s">
        <v>55</v>
      </c>
      <c r="P21" s="6">
        <v>27475.61</v>
      </c>
    </row>
    <row r="22" spans="1:16" s="1" customFormat="1" ht="19.7" customHeight="1">
      <c r="A22" s="3" t="s">
        <v>88</v>
      </c>
      <c r="B22" s="3" t="s">
        <v>83</v>
      </c>
      <c r="C22" s="3" t="s">
        <v>44</v>
      </c>
      <c r="D22" s="3" t="s">
        <v>45</v>
      </c>
      <c r="E22" s="3" t="s">
        <v>87</v>
      </c>
      <c r="F22" s="3" t="s">
        <v>7</v>
      </c>
      <c r="G22" s="3" t="s">
        <v>47</v>
      </c>
      <c r="H22" s="3" t="s">
        <v>48</v>
      </c>
      <c r="I22" s="3" t="s">
        <v>49</v>
      </c>
      <c r="J22" s="3" t="s">
        <v>50</v>
      </c>
      <c r="K22" s="3" t="s">
        <v>51</v>
      </c>
      <c r="L22" s="3" t="s">
        <v>52</v>
      </c>
      <c r="M22" s="3" t="s">
        <v>53</v>
      </c>
      <c r="N22" s="3" t="s">
        <v>54</v>
      </c>
      <c r="O22" s="3" t="s">
        <v>55</v>
      </c>
      <c r="P22" s="4">
        <v>77795.67</v>
      </c>
    </row>
    <row r="23" spans="1:16" s="1" customFormat="1" ht="28.7" customHeight="1"/>
  </sheetData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B0B1-5600-4FA8-A317-ABCF7260AF64}">
  <sheetPr>
    <tabColor rgb="FF00B050"/>
  </sheetPr>
  <dimension ref="A1:R44"/>
  <sheetViews>
    <sheetView zoomScaleNormal="100" workbookViewId="0">
      <pane xSplit="1" ySplit="3" topLeftCell="E12" activePane="bottomRight" state="frozen"/>
      <selection pane="bottomRight" activeCell="A21" sqref="A21"/>
      <selection pane="bottomLeft" activeCell="A21" sqref="A21"/>
      <selection pane="topRight" activeCell="A21" sqref="A21"/>
    </sheetView>
  </sheetViews>
  <sheetFormatPr defaultRowHeight="15"/>
  <cols>
    <col min="1" max="1" width="56" style="37" customWidth="1"/>
    <col min="2" max="3" width="11.7109375" style="37" bestFit="1" customWidth="1"/>
    <col min="4" max="4" width="11.7109375" style="42" bestFit="1" customWidth="1"/>
    <col min="5" max="5" width="11.5703125" style="42" bestFit="1" customWidth="1"/>
    <col min="6" max="6" width="11.5703125" style="42" customWidth="1"/>
    <col min="7" max="7" width="12.5703125" style="42" customWidth="1"/>
    <col min="8" max="8" width="12.28515625" style="42" customWidth="1"/>
    <col min="9" max="9" width="11.5703125" style="42" customWidth="1"/>
    <col min="10" max="10" width="11.5703125" style="37" customWidth="1"/>
    <col min="11" max="11" width="11.5703125" style="37" bestFit="1" customWidth="1"/>
    <col min="12" max="12" width="12.42578125" style="37" customWidth="1"/>
    <col min="13" max="13" width="11.5703125" style="37" bestFit="1" customWidth="1"/>
    <col min="14" max="14" width="14.28515625" style="37" customWidth="1"/>
    <col min="15" max="15" width="49" style="37" customWidth="1"/>
    <col min="16" max="16" width="13.140625" style="37" customWidth="1"/>
    <col min="17" max="17" width="11.5703125" style="37" bestFit="1" customWidth="1"/>
    <col min="18" max="18" width="10.85546875" style="37" bestFit="1" customWidth="1"/>
    <col min="19" max="16384" width="9.140625" style="37"/>
  </cols>
  <sheetData>
    <row r="1" spans="1:15" ht="18.75">
      <c r="A1" s="96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5">
      <c r="A2" s="97"/>
      <c r="B2" s="75" t="s">
        <v>90</v>
      </c>
      <c r="C2" s="75" t="s">
        <v>91</v>
      </c>
      <c r="D2" s="75" t="s">
        <v>92</v>
      </c>
      <c r="E2" s="75" t="s">
        <v>93</v>
      </c>
      <c r="F2" s="75" t="s">
        <v>94</v>
      </c>
      <c r="G2" s="75" t="s">
        <v>95</v>
      </c>
      <c r="H2" s="75" t="s">
        <v>96</v>
      </c>
      <c r="I2" s="75" t="s">
        <v>97</v>
      </c>
      <c r="J2" s="75" t="s">
        <v>98</v>
      </c>
      <c r="K2" s="75" t="s">
        <v>99</v>
      </c>
      <c r="L2" s="75" t="s">
        <v>100</v>
      </c>
      <c r="M2" s="75" t="s">
        <v>101</v>
      </c>
    </row>
    <row r="3" spans="1:15">
      <c r="A3" s="97"/>
      <c r="B3" s="38" t="s">
        <v>102</v>
      </c>
      <c r="C3" s="38" t="s">
        <v>103</v>
      </c>
      <c r="D3" s="38" t="s">
        <v>104</v>
      </c>
      <c r="E3" s="38" t="s">
        <v>105</v>
      </c>
      <c r="F3" s="38" t="s">
        <v>106</v>
      </c>
      <c r="G3" s="38" t="s">
        <v>107</v>
      </c>
      <c r="H3" s="38" t="s">
        <v>108</v>
      </c>
      <c r="I3" s="38" t="s">
        <v>109</v>
      </c>
      <c r="J3" s="38" t="s">
        <v>110</v>
      </c>
      <c r="K3" s="38" t="s">
        <v>111</v>
      </c>
      <c r="L3" s="38" t="s">
        <v>112</v>
      </c>
      <c r="M3" s="38" t="s">
        <v>113</v>
      </c>
      <c r="N3" s="39" t="s">
        <v>6</v>
      </c>
    </row>
    <row r="4" spans="1:15">
      <c r="A4" s="40" t="s">
        <v>114</v>
      </c>
      <c r="B4" s="41">
        <v>-360306.25</v>
      </c>
      <c r="C4" s="42">
        <v>-347274.73</v>
      </c>
      <c r="D4" s="42">
        <v>-273052.65999999997</v>
      </c>
      <c r="E4" s="42">
        <v>-237608.93</v>
      </c>
      <c r="F4" s="42">
        <v>-223019.74</v>
      </c>
      <c r="G4" s="42">
        <v>-167140.65</v>
      </c>
      <c r="H4" s="42">
        <v>-291070.42</v>
      </c>
      <c r="I4" s="42">
        <v>-211701.72</v>
      </c>
      <c r="J4" s="42">
        <v>-270846.31</v>
      </c>
      <c r="K4" s="42">
        <v>-225321.16</v>
      </c>
      <c r="L4" s="42">
        <v>-290432.84000000003</v>
      </c>
      <c r="M4" s="42">
        <v>-321015.46000000002</v>
      </c>
      <c r="N4" s="43">
        <f t="shared" ref="N4:N11" si="0">SUM(B4:M4)</f>
        <v>-3218790.8699999996</v>
      </c>
    </row>
    <row r="5" spans="1:15">
      <c r="A5" s="40" t="s">
        <v>115</v>
      </c>
      <c r="B5" s="42">
        <v>-383.1</v>
      </c>
      <c r="C5" s="42">
        <v>-585</v>
      </c>
      <c r="D5" s="42">
        <v>-450</v>
      </c>
      <c r="E5" s="42">
        <v>-210</v>
      </c>
      <c r="F5" s="42">
        <v>-95</v>
      </c>
      <c r="G5" s="42">
        <v>-90</v>
      </c>
      <c r="H5" s="42">
        <v>-60</v>
      </c>
      <c r="I5" s="42">
        <v>-40</v>
      </c>
      <c r="J5" s="42">
        <v>-100</v>
      </c>
      <c r="K5" s="42">
        <v>-736.87</v>
      </c>
      <c r="L5" s="42">
        <v>-431.53</v>
      </c>
      <c r="M5" s="42">
        <v>-809.9</v>
      </c>
      <c r="N5" s="43">
        <f t="shared" si="0"/>
        <v>-3991.4</v>
      </c>
    </row>
    <row r="6" spans="1:15">
      <c r="A6" s="40" t="s">
        <v>116</v>
      </c>
      <c r="B6" s="42">
        <v>8</v>
      </c>
      <c r="C6" s="42">
        <v>-67</v>
      </c>
      <c r="D6" s="42">
        <v>-326</v>
      </c>
      <c r="E6" s="42">
        <v>-70</v>
      </c>
      <c r="F6" s="42">
        <v>-10</v>
      </c>
      <c r="J6" s="42">
        <v>-52</v>
      </c>
      <c r="K6" s="42">
        <v>-660</v>
      </c>
      <c r="L6" s="42">
        <f>-56+-216</f>
        <v>-272</v>
      </c>
      <c r="M6" s="42">
        <v>-589.5</v>
      </c>
      <c r="N6" s="43">
        <f t="shared" si="0"/>
        <v>-2038.5</v>
      </c>
    </row>
    <row r="7" spans="1:15">
      <c r="A7" s="40" t="s">
        <v>117</v>
      </c>
      <c r="B7" s="42">
        <v>-110</v>
      </c>
      <c r="C7" s="42">
        <v>-170</v>
      </c>
      <c r="D7" s="42">
        <v>-90</v>
      </c>
      <c r="E7" s="42">
        <v>-70</v>
      </c>
      <c r="F7" s="42">
        <v>-20</v>
      </c>
      <c r="G7" s="42">
        <v>-60</v>
      </c>
      <c r="H7" s="42">
        <v>-50</v>
      </c>
      <c r="I7" s="42">
        <v>-70</v>
      </c>
      <c r="J7" s="42">
        <v>-90</v>
      </c>
      <c r="K7" s="42">
        <v>-110</v>
      </c>
      <c r="L7" s="42">
        <v>-120</v>
      </c>
      <c r="M7" s="42">
        <v>-130</v>
      </c>
      <c r="N7" s="43">
        <f t="shared" si="0"/>
        <v>-1090</v>
      </c>
      <c r="O7" s="44"/>
    </row>
    <row r="8" spans="1:15">
      <c r="A8" s="40" t="s">
        <v>118</v>
      </c>
      <c r="B8" s="42"/>
      <c r="C8" s="42"/>
      <c r="J8" s="42"/>
      <c r="K8" s="42"/>
      <c r="L8" s="42"/>
      <c r="M8" s="42"/>
      <c r="N8" s="43">
        <f t="shared" si="0"/>
        <v>0</v>
      </c>
      <c r="O8" s="44"/>
    </row>
    <row r="9" spans="1:15">
      <c r="A9" s="40" t="s">
        <v>119</v>
      </c>
      <c r="B9" s="42">
        <v>-507.37</v>
      </c>
      <c r="C9" s="42">
        <v>-809.44</v>
      </c>
      <c r="D9" s="42">
        <v>-443.84</v>
      </c>
      <c r="E9" s="42">
        <v>-308.77999999999997</v>
      </c>
      <c r="F9" s="42">
        <v>-227.62</v>
      </c>
      <c r="G9" s="42">
        <v>-368.51</v>
      </c>
      <c r="H9" s="42">
        <v>-645.58000000000004</v>
      </c>
      <c r="I9" s="42">
        <v>-413.93</v>
      </c>
      <c r="J9" s="42">
        <v>-450.09</v>
      </c>
      <c r="K9" s="42">
        <v>-542.71</v>
      </c>
      <c r="L9" s="42">
        <v>-671.69</v>
      </c>
      <c r="M9" s="42">
        <v>-374.97</v>
      </c>
      <c r="N9" s="43">
        <f t="shared" si="0"/>
        <v>-5764.53</v>
      </c>
      <c r="O9" s="44"/>
    </row>
    <row r="10" spans="1:15">
      <c r="A10" s="40" t="s">
        <v>120</v>
      </c>
      <c r="B10" s="42"/>
      <c r="C10" s="42"/>
      <c r="H10" s="42">
        <v>-8</v>
      </c>
      <c r="J10" s="42"/>
      <c r="K10" s="42"/>
      <c r="L10" s="42"/>
      <c r="M10" s="42"/>
      <c r="N10" s="43">
        <f t="shared" si="0"/>
        <v>-8</v>
      </c>
      <c r="O10" s="44"/>
    </row>
    <row r="11" spans="1:15">
      <c r="A11" s="40" t="s">
        <v>121</v>
      </c>
      <c r="B11" s="42">
        <v>-125</v>
      </c>
      <c r="C11" s="42"/>
      <c r="J11" s="42"/>
      <c r="K11" s="42"/>
      <c r="L11" s="42"/>
      <c r="M11" s="42"/>
      <c r="N11" s="43">
        <f t="shared" si="0"/>
        <v>-125</v>
      </c>
      <c r="O11" s="44"/>
    </row>
    <row r="12" spans="1:15">
      <c r="A12" s="45" t="s">
        <v>122</v>
      </c>
      <c r="B12" s="46">
        <f t="shared" ref="B12:N12" si="1">SUM(B4:B11)</f>
        <v>-361423.72</v>
      </c>
      <c r="C12" s="46">
        <f t="shared" si="1"/>
        <v>-348906.17</v>
      </c>
      <c r="D12" s="46">
        <f t="shared" si="1"/>
        <v>-274362.5</v>
      </c>
      <c r="E12" s="46">
        <f t="shared" si="1"/>
        <v>-238267.71</v>
      </c>
      <c r="F12" s="46">
        <f t="shared" si="1"/>
        <v>-223372.36</v>
      </c>
      <c r="G12" s="46">
        <f t="shared" si="1"/>
        <v>-167659.16</v>
      </c>
      <c r="H12" s="46">
        <f t="shared" si="1"/>
        <v>-291834</v>
      </c>
      <c r="I12" s="46">
        <f t="shared" si="1"/>
        <v>-212225.65</v>
      </c>
      <c r="J12" s="46">
        <f t="shared" si="1"/>
        <v>-271538.40000000002</v>
      </c>
      <c r="K12" s="46">
        <f t="shared" si="1"/>
        <v>-227370.74</v>
      </c>
      <c r="L12" s="46">
        <f t="shared" si="1"/>
        <v>-291928.06000000006</v>
      </c>
      <c r="M12" s="46">
        <f t="shared" si="1"/>
        <v>-322919.83</v>
      </c>
      <c r="N12" s="46">
        <f t="shared" si="1"/>
        <v>-3231808.2999999993</v>
      </c>
      <c r="O12" s="47" t="s">
        <v>123</v>
      </c>
    </row>
    <row r="13" spans="1:15">
      <c r="A13" s="40"/>
      <c r="B13" s="42"/>
      <c r="C13" s="42"/>
      <c r="J13" s="42"/>
      <c r="K13" s="42"/>
      <c r="L13" s="42"/>
      <c r="M13" s="42"/>
      <c r="N13" s="48"/>
      <c r="O13" s="47"/>
    </row>
    <row r="14" spans="1:15">
      <c r="A14" s="40" t="s">
        <v>124</v>
      </c>
      <c r="B14" s="42">
        <v>357485</v>
      </c>
      <c r="C14" s="42">
        <v>372481</v>
      </c>
      <c r="D14" s="42">
        <v>297303.75</v>
      </c>
      <c r="E14" s="42">
        <v>269919.25</v>
      </c>
      <c r="F14" s="42">
        <v>247534.5</v>
      </c>
      <c r="G14" s="42">
        <v>185468.25</v>
      </c>
      <c r="H14" s="42">
        <v>333593.25</v>
      </c>
      <c r="I14" s="42">
        <v>236621.75</v>
      </c>
      <c r="J14" s="42">
        <v>204788.25</v>
      </c>
      <c r="K14" s="42">
        <v>226867</v>
      </c>
      <c r="L14" s="42">
        <v>270913.5</v>
      </c>
      <c r="M14" s="42">
        <v>292225</v>
      </c>
      <c r="N14" s="43">
        <f>SUM(B14:M14)</f>
        <v>3295200.5</v>
      </c>
      <c r="O14" s="49" t="s">
        <v>125</v>
      </c>
    </row>
    <row r="15" spans="1:15">
      <c r="A15" s="50" t="s">
        <v>126</v>
      </c>
      <c r="B15" s="51">
        <v>-46758</v>
      </c>
      <c r="C15" s="51">
        <v>-46471.25</v>
      </c>
      <c r="D15" s="51">
        <v>-36151.25</v>
      </c>
      <c r="E15" s="51">
        <v>-60981.25</v>
      </c>
      <c r="F15" s="51">
        <v>-65781</v>
      </c>
      <c r="G15" s="51">
        <v>-46472.25</v>
      </c>
      <c r="H15" s="51">
        <v>-83828.5</v>
      </c>
      <c r="I15" s="51">
        <v>-54648.75</v>
      </c>
      <c r="J15" s="42"/>
      <c r="K15" s="42"/>
      <c r="L15" s="42"/>
      <c r="M15" s="42"/>
      <c r="N15" s="43">
        <f>SUM(B15:M15)</f>
        <v>-441092.25</v>
      </c>
      <c r="O15" s="47"/>
    </row>
    <row r="16" spans="1:15">
      <c r="A16" s="40" t="s">
        <v>127</v>
      </c>
      <c r="B16" s="42">
        <v>44219</v>
      </c>
      <c r="C16" s="42">
        <v>47341</v>
      </c>
      <c r="D16" s="42">
        <v>42314.25</v>
      </c>
      <c r="E16" s="42">
        <v>42724.75</v>
      </c>
      <c r="F16" s="42">
        <v>40547.5</v>
      </c>
      <c r="G16" s="42">
        <v>28777.75</v>
      </c>
      <c r="H16" s="42">
        <v>55692.75</v>
      </c>
      <c r="I16" s="42">
        <v>37714.25</v>
      </c>
      <c r="J16" s="42">
        <v>30083.75</v>
      </c>
      <c r="K16" s="42">
        <v>30653</v>
      </c>
      <c r="L16" s="42">
        <v>33824.5</v>
      </c>
      <c r="M16" s="42">
        <v>34773</v>
      </c>
      <c r="N16" s="43">
        <f>SUM(B16:M16)</f>
        <v>468665.5</v>
      </c>
      <c r="O16" s="52" t="s">
        <v>128</v>
      </c>
    </row>
    <row r="17" spans="1:18">
      <c r="A17" s="53" t="s">
        <v>129</v>
      </c>
      <c r="B17" s="46">
        <f t="shared" ref="B17:N17" si="2">SUM(B14:B16)</f>
        <v>354946</v>
      </c>
      <c r="C17" s="46">
        <f t="shared" si="2"/>
        <v>373350.75</v>
      </c>
      <c r="D17" s="46">
        <f t="shared" si="2"/>
        <v>303466.75</v>
      </c>
      <c r="E17" s="46">
        <f t="shared" si="2"/>
        <v>251662.75</v>
      </c>
      <c r="F17" s="46">
        <f t="shared" si="2"/>
        <v>222301</v>
      </c>
      <c r="G17" s="46">
        <f t="shared" si="2"/>
        <v>167773.75</v>
      </c>
      <c r="H17" s="46">
        <f t="shared" si="2"/>
        <v>305457.5</v>
      </c>
      <c r="I17" s="46">
        <f t="shared" si="2"/>
        <v>219687.25</v>
      </c>
      <c r="J17" s="46">
        <f t="shared" si="2"/>
        <v>234872</v>
      </c>
      <c r="K17" s="46">
        <f t="shared" si="2"/>
        <v>257520</v>
      </c>
      <c r="L17" s="46">
        <f t="shared" si="2"/>
        <v>304738</v>
      </c>
      <c r="M17" s="46">
        <f t="shared" si="2"/>
        <v>326998</v>
      </c>
      <c r="N17" s="46">
        <f t="shared" si="2"/>
        <v>3322773.75</v>
      </c>
      <c r="O17" s="52"/>
    </row>
    <row r="18" spans="1:18">
      <c r="A18" s="40"/>
      <c r="B18" s="42"/>
      <c r="C18" s="42"/>
      <c r="J18" s="42"/>
      <c r="K18" s="42"/>
      <c r="L18" s="42"/>
      <c r="M18" s="42"/>
      <c r="N18" s="43"/>
      <c r="O18" s="54"/>
    </row>
    <row r="19" spans="1:18">
      <c r="A19" s="55" t="s">
        <v>130</v>
      </c>
      <c r="B19" s="56">
        <f t="shared" ref="B19:N19" si="3">+B12+B17</f>
        <v>-6477.7199999999721</v>
      </c>
      <c r="C19" s="56">
        <f t="shared" si="3"/>
        <v>24444.580000000016</v>
      </c>
      <c r="D19" s="56">
        <f t="shared" si="3"/>
        <v>29104.25</v>
      </c>
      <c r="E19" s="56">
        <f t="shared" si="3"/>
        <v>13395.040000000008</v>
      </c>
      <c r="F19" s="56">
        <f t="shared" si="3"/>
        <v>-1071.359999999986</v>
      </c>
      <c r="G19" s="56">
        <f t="shared" si="3"/>
        <v>114.58999999999651</v>
      </c>
      <c r="H19" s="56">
        <f t="shared" si="3"/>
        <v>13623.5</v>
      </c>
      <c r="I19" s="56">
        <f t="shared" si="3"/>
        <v>7461.6000000000058</v>
      </c>
      <c r="J19" s="56">
        <f t="shared" si="3"/>
        <v>-36666.400000000023</v>
      </c>
      <c r="K19" s="56">
        <f t="shared" si="3"/>
        <v>30149.260000000009</v>
      </c>
      <c r="L19" s="56">
        <f t="shared" si="3"/>
        <v>12809.939999999944</v>
      </c>
      <c r="M19" s="56">
        <f t="shared" si="3"/>
        <v>4078.1699999999837</v>
      </c>
      <c r="N19" s="57">
        <f t="shared" si="3"/>
        <v>90965.450000000652</v>
      </c>
      <c r="O19" s="47" t="s">
        <v>131</v>
      </c>
    </row>
    <row r="20" spans="1:18" ht="30">
      <c r="A20" s="58" t="s">
        <v>132</v>
      </c>
      <c r="B20" s="42"/>
      <c r="C20" s="42"/>
      <c r="J20" s="42"/>
      <c r="K20" s="42"/>
      <c r="L20" s="42"/>
      <c r="M20" s="42"/>
      <c r="N20" s="42"/>
      <c r="O20" s="54"/>
      <c r="P20" s="59" t="s">
        <v>133</v>
      </c>
      <c r="Q20" s="60" t="s">
        <v>134</v>
      </c>
      <c r="R20" s="60" t="s">
        <v>135</v>
      </c>
    </row>
    <row r="21" spans="1:18">
      <c r="A21" s="58"/>
      <c r="B21" s="42"/>
      <c r="C21" s="42"/>
      <c r="J21" s="42"/>
      <c r="K21" s="42"/>
      <c r="L21" s="42"/>
      <c r="M21" s="42"/>
      <c r="N21" s="42"/>
      <c r="P21" s="61">
        <f>SUM(N19+N32+N41)</f>
        <v>576040.42000000074</v>
      </c>
      <c r="Q21" s="62">
        <f>N26</f>
        <v>463594.25</v>
      </c>
      <c r="R21" s="61">
        <f>N19+++N41+N27+N28+N31</f>
        <v>112446.17000000065</v>
      </c>
    </row>
    <row r="22" spans="1:18">
      <c r="A22" s="58"/>
      <c r="B22" s="42"/>
      <c r="C22" s="42"/>
      <c r="J22" s="42"/>
      <c r="K22" s="42"/>
      <c r="L22" s="42"/>
      <c r="M22" s="42"/>
      <c r="N22" s="42"/>
    </row>
    <row r="23" spans="1:18" ht="18.75">
      <c r="A23" s="96" t="s">
        <v>136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63"/>
    </row>
    <row r="24" spans="1:18">
      <c r="A24" s="64" t="s">
        <v>137</v>
      </c>
      <c r="B24" s="42"/>
      <c r="C24" s="42"/>
      <c r="J24" s="42"/>
      <c r="K24" s="42"/>
      <c r="L24" s="42"/>
      <c r="M24" s="42"/>
      <c r="N24" s="43"/>
    </row>
    <row r="25" spans="1:18">
      <c r="A25" s="40" t="s">
        <v>138</v>
      </c>
      <c r="B25" s="42"/>
      <c r="C25" s="42"/>
      <c r="J25" s="42"/>
      <c r="K25" s="42"/>
      <c r="L25" s="42"/>
      <c r="M25" s="42"/>
      <c r="N25" s="43">
        <f t="shared" ref="N25:N31" si="4">SUM(B25:M25)</f>
        <v>0</v>
      </c>
    </row>
    <row r="26" spans="1:18">
      <c r="A26" s="65" t="s">
        <v>139</v>
      </c>
      <c r="B26" s="61">
        <v>49834.25</v>
      </c>
      <c r="C26" s="61">
        <v>55701.75</v>
      </c>
      <c r="D26" s="61">
        <v>46824.75</v>
      </c>
      <c r="E26" s="61">
        <v>35307.25</v>
      </c>
      <c r="F26" s="61">
        <v>30772.25</v>
      </c>
      <c r="G26" s="61">
        <v>24846</v>
      </c>
      <c r="H26" s="61">
        <v>31372.75</v>
      </c>
      <c r="I26" s="61">
        <v>28297</v>
      </c>
      <c r="J26" s="61">
        <v>30590</v>
      </c>
      <c r="K26" s="61">
        <v>36169.25</v>
      </c>
      <c r="L26" s="61">
        <v>42089</v>
      </c>
      <c r="M26" s="61">
        <v>51790</v>
      </c>
      <c r="N26" s="61">
        <f t="shared" si="4"/>
        <v>463594.25</v>
      </c>
      <c r="O26" s="52" t="s">
        <v>140</v>
      </c>
    </row>
    <row r="27" spans="1:18">
      <c r="A27" s="66" t="s">
        <v>141</v>
      </c>
      <c r="B27" s="42">
        <v>1980</v>
      </c>
      <c r="C27" s="42">
        <v>1930.5</v>
      </c>
      <c r="D27" s="42">
        <v>2061</v>
      </c>
      <c r="E27" s="42">
        <v>1633.5</v>
      </c>
      <c r="F27" s="42">
        <v>1237.5</v>
      </c>
      <c r="G27" s="42">
        <v>450</v>
      </c>
      <c r="H27" s="42">
        <v>801</v>
      </c>
      <c r="I27" s="42">
        <v>1021.5</v>
      </c>
      <c r="J27" s="42">
        <v>1588.5</v>
      </c>
      <c r="K27" s="42">
        <v>2808</v>
      </c>
      <c r="L27" s="42">
        <v>2236.5</v>
      </c>
      <c r="M27" s="42">
        <v>2394</v>
      </c>
      <c r="N27" s="43">
        <f t="shared" si="4"/>
        <v>20142</v>
      </c>
    </row>
    <row r="28" spans="1:18">
      <c r="A28" s="66" t="s">
        <v>142</v>
      </c>
      <c r="B28" s="42"/>
      <c r="C28" s="42"/>
      <c r="J28" s="42"/>
      <c r="K28" s="42">
        <v>4213.75</v>
      </c>
      <c r="L28" s="42"/>
      <c r="M28" s="42"/>
      <c r="N28" s="43">
        <f t="shared" si="4"/>
        <v>4213.75</v>
      </c>
    </row>
    <row r="29" spans="1:18">
      <c r="A29" s="66" t="s">
        <v>143</v>
      </c>
      <c r="B29" s="42"/>
      <c r="C29" s="42"/>
      <c r="J29" s="42"/>
      <c r="K29" s="42"/>
      <c r="L29" s="42"/>
      <c r="M29" s="42"/>
      <c r="N29" s="43">
        <f t="shared" si="4"/>
        <v>0</v>
      </c>
    </row>
    <row r="30" spans="1:18">
      <c r="A30" s="66" t="s">
        <v>144</v>
      </c>
      <c r="B30" s="42"/>
      <c r="C30" s="42"/>
      <c r="J30" s="42"/>
      <c r="K30" s="42"/>
      <c r="L30" s="42"/>
      <c r="M30" s="42"/>
      <c r="N30" s="43">
        <f t="shared" si="4"/>
        <v>0</v>
      </c>
    </row>
    <row r="31" spans="1:18">
      <c r="A31" s="66" t="s">
        <v>145</v>
      </c>
      <c r="B31" s="42"/>
      <c r="C31" s="42"/>
      <c r="F31" s="42">
        <v>571.36</v>
      </c>
      <c r="G31" s="42">
        <v>599.20000000000005</v>
      </c>
      <c r="H31" s="42">
        <v>685.76</v>
      </c>
      <c r="I31" s="42">
        <v>476.2</v>
      </c>
      <c r="J31" s="42">
        <v>552.28</v>
      </c>
      <c r="K31" s="42">
        <v>636.36</v>
      </c>
      <c r="L31" s="42">
        <v>738.52</v>
      </c>
      <c r="M31" s="42">
        <v>661.66</v>
      </c>
      <c r="N31" s="43">
        <f t="shared" si="4"/>
        <v>4921.34</v>
      </c>
    </row>
    <row r="32" spans="1:18">
      <c r="A32" s="67" t="s">
        <v>146</v>
      </c>
      <c r="B32" s="46">
        <f t="shared" ref="B32:N32" si="5">SUM(B25:B31)</f>
        <v>51814.25</v>
      </c>
      <c r="C32" s="46">
        <f t="shared" si="5"/>
        <v>57632.25</v>
      </c>
      <c r="D32" s="46">
        <f t="shared" si="5"/>
        <v>48885.75</v>
      </c>
      <c r="E32" s="46">
        <f t="shared" si="5"/>
        <v>36940.75</v>
      </c>
      <c r="F32" s="46">
        <f t="shared" si="5"/>
        <v>32581.11</v>
      </c>
      <c r="G32" s="46">
        <f t="shared" si="5"/>
        <v>25895.200000000001</v>
      </c>
      <c r="H32" s="46">
        <f t="shared" si="5"/>
        <v>32859.51</v>
      </c>
      <c r="I32" s="46">
        <f t="shared" si="5"/>
        <v>29794.7</v>
      </c>
      <c r="J32" s="46">
        <f t="shared" si="5"/>
        <v>32730.78</v>
      </c>
      <c r="K32" s="46">
        <f t="shared" si="5"/>
        <v>43827.360000000001</v>
      </c>
      <c r="L32" s="46">
        <f t="shared" si="5"/>
        <v>45064.02</v>
      </c>
      <c r="M32" s="46">
        <f t="shared" si="5"/>
        <v>54845.66</v>
      </c>
      <c r="N32" s="68">
        <f t="shared" si="5"/>
        <v>492871.34</v>
      </c>
      <c r="O32" s="69" t="s">
        <v>147</v>
      </c>
    </row>
    <row r="33" spans="1:15">
      <c r="A33" s="70"/>
      <c r="B33" s="42"/>
      <c r="C33" s="42"/>
      <c r="J33" s="42"/>
      <c r="K33" s="42"/>
      <c r="L33" s="42"/>
      <c r="M33" s="42"/>
      <c r="N33" s="43"/>
    </row>
    <row r="34" spans="1:15">
      <c r="A34" s="64" t="s">
        <v>148</v>
      </c>
      <c r="B34" s="42"/>
      <c r="C34" s="42"/>
      <c r="J34" s="42"/>
      <c r="K34" s="42"/>
      <c r="L34" s="42"/>
      <c r="M34" s="42"/>
      <c r="N34" s="43"/>
    </row>
    <row r="35" spans="1:15">
      <c r="A35" s="66" t="s">
        <v>149</v>
      </c>
      <c r="B35" s="42"/>
      <c r="C35" s="42"/>
      <c r="J35" s="42"/>
      <c r="K35" s="42">
        <v>-1001.37</v>
      </c>
      <c r="L35" s="42"/>
      <c r="M35" s="42"/>
      <c r="N35" s="43">
        <f t="shared" ref="N35:N40" si="6">SUM(B35:M35)</f>
        <v>-1001.37</v>
      </c>
    </row>
    <row r="36" spans="1:15">
      <c r="A36" s="40" t="s">
        <v>150</v>
      </c>
      <c r="B36" s="42"/>
      <c r="C36" s="42"/>
      <c r="J36" s="42"/>
      <c r="K36" s="42"/>
      <c r="L36" s="42"/>
      <c r="M36" s="42"/>
      <c r="N36" s="43">
        <f t="shared" si="6"/>
        <v>0</v>
      </c>
    </row>
    <row r="37" spans="1:15">
      <c r="A37" s="40" t="s">
        <v>151</v>
      </c>
      <c r="B37" s="42"/>
      <c r="C37" s="42"/>
      <c r="J37" s="42"/>
      <c r="K37" s="42"/>
      <c r="L37" s="42"/>
      <c r="M37" s="42"/>
      <c r="N37" s="43">
        <f t="shared" si="6"/>
        <v>0</v>
      </c>
    </row>
    <row r="38" spans="1:15">
      <c r="A38" s="40" t="s">
        <v>152</v>
      </c>
      <c r="B38" s="42">
        <v>-1050</v>
      </c>
      <c r="C38" s="42"/>
      <c r="J38" s="42"/>
      <c r="K38" s="42"/>
      <c r="L38" s="42"/>
      <c r="M38" s="42">
        <v>-5125</v>
      </c>
      <c r="N38" s="43">
        <f t="shared" si="6"/>
        <v>-6175</v>
      </c>
    </row>
    <row r="39" spans="1:15">
      <c r="A39" s="40" t="s">
        <v>153</v>
      </c>
      <c r="B39" s="42"/>
      <c r="C39" s="42"/>
      <c r="E39" s="42">
        <v>-620</v>
      </c>
      <c r="J39" s="42"/>
      <c r="K39" s="42"/>
      <c r="L39" s="42"/>
      <c r="M39" s="42"/>
      <c r="N39" s="43">
        <f t="shared" si="6"/>
        <v>-620</v>
      </c>
    </row>
    <row r="40" spans="1:15">
      <c r="A40" s="40" t="s">
        <v>154</v>
      </c>
      <c r="B40" s="42"/>
      <c r="C40" s="42"/>
      <c r="J40" s="42"/>
      <c r="K40" s="42"/>
      <c r="L40" s="42"/>
      <c r="M40" s="42"/>
      <c r="N40" s="43">
        <f t="shared" si="6"/>
        <v>0</v>
      </c>
    </row>
    <row r="41" spans="1:15">
      <c r="A41" s="67" t="s">
        <v>155</v>
      </c>
      <c r="B41" s="46">
        <f t="shared" ref="B41:N41" si="7">SUM(B35:B40)</f>
        <v>-1050</v>
      </c>
      <c r="C41" s="46">
        <f t="shared" si="7"/>
        <v>0</v>
      </c>
      <c r="D41" s="46">
        <f t="shared" si="7"/>
        <v>0</v>
      </c>
      <c r="E41" s="46">
        <f t="shared" si="7"/>
        <v>-620</v>
      </c>
      <c r="F41" s="46">
        <f t="shared" si="7"/>
        <v>0</v>
      </c>
      <c r="G41" s="46">
        <f t="shared" si="7"/>
        <v>0</v>
      </c>
      <c r="H41" s="46">
        <f t="shared" si="7"/>
        <v>0</v>
      </c>
      <c r="I41" s="46">
        <f t="shared" si="7"/>
        <v>0</v>
      </c>
      <c r="J41" s="46">
        <f t="shared" si="7"/>
        <v>0</v>
      </c>
      <c r="K41" s="46">
        <f t="shared" si="7"/>
        <v>-1001.37</v>
      </c>
      <c r="L41" s="46">
        <f t="shared" si="7"/>
        <v>0</v>
      </c>
      <c r="M41" s="46">
        <f t="shared" si="7"/>
        <v>-5125</v>
      </c>
      <c r="N41" s="68">
        <f t="shared" si="7"/>
        <v>-7796.37</v>
      </c>
      <c r="O41" s="69" t="s">
        <v>156</v>
      </c>
    </row>
    <row r="42" spans="1:15" ht="15.75" thickBot="1">
      <c r="A42" s="67" t="s">
        <v>157</v>
      </c>
      <c r="B42" s="71">
        <f t="shared" ref="B42:I42" si="8">+B14+B32+B41+B15</f>
        <v>361491.25</v>
      </c>
      <c r="C42" s="71">
        <f t="shared" si="8"/>
        <v>383642</v>
      </c>
      <c r="D42" s="71">
        <f t="shared" si="8"/>
        <v>310038.25</v>
      </c>
      <c r="E42" s="71">
        <f t="shared" si="8"/>
        <v>245258.75</v>
      </c>
      <c r="F42" s="71">
        <f t="shared" si="8"/>
        <v>214334.61</v>
      </c>
      <c r="G42" s="71">
        <f t="shared" si="8"/>
        <v>164891.20000000001</v>
      </c>
      <c r="H42" s="71">
        <f t="shared" si="8"/>
        <v>282624.26</v>
      </c>
      <c r="I42" s="71">
        <f t="shared" si="8"/>
        <v>211767.7</v>
      </c>
      <c r="J42" s="71">
        <f>+J14+J32+J41</f>
        <v>237519.03</v>
      </c>
      <c r="K42" s="71">
        <f>+K14+K32+K41</f>
        <v>269692.99</v>
      </c>
      <c r="L42" s="71">
        <f>+L14+L32+L41</f>
        <v>315977.52</v>
      </c>
      <c r="M42" s="71">
        <f>+M14+M32+M41</f>
        <v>341945.66000000003</v>
      </c>
      <c r="N42" s="71">
        <f>+N14+N32+N41</f>
        <v>3780275.4699999997</v>
      </c>
    </row>
    <row r="43" spans="1:15" ht="15.75" thickTop="1">
      <c r="A43" s="67" t="s">
        <v>158</v>
      </c>
      <c r="B43" s="42">
        <v>408249.25</v>
      </c>
      <c r="C43" s="42">
        <v>430113.25</v>
      </c>
      <c r="D43" s="42">
        <v>346189.5</v>
      </c>
      <c r="E43" s="42">
        <v>306240</v>
      </c>
      <c r="F43" s="42">
        <v>280115.61</v>
      </c>
      <c r="G43" s="42">
        <v>211363.45</v>
      </c>
      <c r="H43" s="42">
        <v>366452.76</v>
      </c>
      <c r="I43" s="42">
        <v>266416.45</v>
      </c>
      <c r="J43" s="42">
        <v>237519.03</v>
      </c>
      <c r="K43" s="42">
        <v>269692.99</v>
      </c>
      <c r="L43" s="42">
        <v>315977.52</v>
      </c>
      <c r="M43" s="42">
        <v>341945.66</v>
      </c>
      <c r="N43" s="43">
        <f>SUM(B43:M43)</f>
        <v>3780275.47</v>
      </c>
    </row>
    <row r="44" spans="1:15">
      <c r="A44" s="72" t="s">
        <v>159</v>
      </c>
      <c r="B44" s="46">
        <f t="shared" ref="B44:N44" si="9">+B43-B42</f>
        <v>46758</v>
      </c>
      <c r="C44" s="46">
        <f t="shared" si="9"/>
        <v>46471.25</v>
      </c>
      <c r="D44" s="46">
        <f t="shared" si="9"/>
        <v>36151.25</v>
      </c>
      <c r="E44" s="46">
        <f t="shared" si="9"/>
        <v>60981.25</v>
      </c>
      <c r="F44" s="46">
        <f t="shared" si="9"/>
        <v>65781</v>
      </c>
      <c r="G44" s="46">
        <f t="shared" si="9"/>
        <v>46472.25</v>
      </c>
      <c r="H44" s="46">
        <f t="shared" si="9"/>
        <v>83828.5</v>
      </c>
      <c r="I44" s="46">
        <f t="shared" si="9"/>
        <v>54648.75</v>
      </c>
      <c r="J44" s="46">
        <f t="shared" si="9"/>
        <v>0</v>
      </c>
      <c r="K44" s="46">
        <f t="shared" si="9"/>
        <v>0</v>
      </c>
      <c r="L44" s="46">
        <f t="shared" si="9"/>
        <v>0</v>
      </c>
      <c r="M44" s="46">
        <f t="shared" si="9"/>
        <v>0</v>
      </c>
      <c r="N44" s="46">
        <f t="shared" si="9"/>
        <v>0</v>
      </c>
    </row>
  </sheetData>
  <mergeCells count="3">
    <mergeCell ref="A1:N1"/>
    <mergeCell ref="A2:A3"/>
    <mergeCell ref="A23:N23"/>
  </mergeCells>
  <pageMargins left="0.37" right="0.16" top="0.2" bottom="0.26" header="0.18" footer="0.09"/>
  <pageSetup paperSize="5" scale="80" orientation="landscape" r:id="rId1"/>
  <headerFooter>
    <oddFooter>&amp;L&amp;8&amp;Z&amp;F&amp;R&amp;8&amp;P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B873-61B0-4AB6-8BB5-8B06F178F6A3}">
  <sheetPr>
    <tabColor rgb="FF00B050"/>
  </sheetPr>
  <dimension ref="A1:AP32"/>
  <sheetViews>
    <sheetView zoomScaleNormal="100" workbookViewId="0">
      <pane xSplit="1" ySplit="3" topLeftCell="B4" activePane="bottomRight" state="frozen"/>
      <selection pane="bottomRight" activeCell="A21" sqref="A21"/>
      <selection pane="bottomLeft" activeCell="A21" sqref="A21"/>
      <selection pane="topRight" activeCell="A21" sqref="A21"/>
    </sheetView>
  </sheetViews>
  <sheetFormatPr defaultRowHeight="15"/>
  <cols>
    <col min="1" max="1" width="36.5703125" style="37" customWidth="1"/>
    <col min="2" max="2" width="7.28515625" style="37" customWidth="1"/>
    <col min="3" max="3" width="5.5703125" style="37" bestFit="1" customWidth="1"/>
    <col min="4" max="4" width="9.85546875" style="37" customWidth="1"/>
    <col min="5" max="5" width="6.5703125" style="37" bestFit="1" customWidth="1"/>
    <col min="6" max="6" width="10.85546875" style="37" bestFit="1" customWidth="1"/>
    <col min="7" max="7" width="7.28515625" style="37" customWidth="1"/>
    <col min="8" max="8" width="9.85546875" style="37" customWidth="1"/>
    <col min="9" max="9" width="10.85546875" style="37" bestFit="1" customWidth="1"/>
    <col min="10" max="10" width="7.28515625" style="37" customWidth="1"/>
    <col min="11" max="11" width="9.85546875" style="37" bestFit="1" customWidth="1"/>
    <col min="12" max="12" width="11.28515625" style="37" customWidth="1"/>
    <col min="13" max="13" width="7.28515625" style="37" customWidth="1"/>
    <col min="14" max="14" width="9.85546875" style="37" bestFit="1" customWidth="1"/>
    <col min="15" max="15" width="11.5703125" style="37" customWidth="1"/>
    <col min="16" max="16" width="7.28515625" style="37" customWidth="1"/>
    <col min="17" max="17" width="9.85546875" style="37" bestFit="1" customWidth="1"/>
    <col min="18" max="18" width="10.85546875" style="37" bestFit="1" customWidth="1"/>
    <col min="19" max="19" width="7.28515625" style="37" bestFit="1" customWidth="1"/>
    <col min="20" max="20" width="9.85546875" style="37" bestFit="1" customWidth="1"/>
    <col min="21" max="21" width="11.42578125" style="37" customWidth="1"/>
    <col min="22" max="22" width="7.28515625" style="37" customWidth="1"/>
    <col min="23" max="23" width="9.85546875" style="37" bestFit="1" customWidth="1"/>
    <col min="24" max="24" width="10.85546875" style="37" bestFit="1" customWidth="1"/>
    <col min="25" max="25" width="7.28515625" style="37" customWidth="1"/>
    <col min="26" max="26" width="9.85546875" style="37" bestFit="1" customWidth="1"/>
    <col min="27" max="27" width="10.85546875" style="37" bestFit="1" customWidth="1"/>
    <col min="28" max="28" width="7.28515625" style="37" customWidth="1"/>
    <col min="29" max="29" width="9.85546875" style="37" bestFit="1" customWidth="1"/>
    <col min="30" max="30" width="10.85546875" style="37" bestFit="1" customWidth="1"/>
    <col min="31" max="31" width="7.28515625" style="37" customWidth="1"/>
    <col min="32" max="32" width="9.85546875" style="37" customWidth="1"/>
    <col min="33" max="33" width="10.85546875" style="37" customWidth="1"/>
    <col min="34" max="34" width="7.28515625" style="37" customWidth="1"/>
    <col min="35" max="35" width="9.85546875" style="37" customWidth="1"/>
    <col min="36" max="36" width="10.85546875" style="37" customWidth="1"/>
    <col min="37" max="37" width="7.28515625" style="37" customWidth="1"/>
    <col min="38" max="38" width="9.85546875" style="37" customWidth="1"/>
    <col min="39" max="39" width="10.85546875" style="37" customWidth="1"/>
    <col min="40" max="40" width="8.28515625" style="37" customWidth="1"/>
    <col min="41" max="41" width="10.85546875" style="37" bestFit="1" customWidth="1"/>
    <col min="42" max="42" width="12.42578125" style="37" bestFit="1" customWidth="1"/>
    <col min="43" max="16384" width="9.140625" style="37"/>
  </cols>
  <sheetData>
    <row r="1" spans="1:42">
      <c r="A1" s="102" t="s">
        <v>160</v>
      </c>
      <c r="B1" s="73" t="s">
        <v>161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</row>
    <row r="2" spans="1:42">
      <c r="A2" s="102"/>
      <c r="B2" s="98" t="s">
        <v>102</v>
      </c>
      <c r="C2" s="99"/>
      <c r="D2" s="99"/>
      <c r="E2" s="99"/>
      <c r="F2" s="103"/>
      <c r="G2" s="104" t="s">
        <v>162</v>
      </c>
      <c r="H2" s="104"/>
      <c r="I2" s="105"/>
      <c r="J2" s="104" t="s">
        <v>163</v>
      </c>
      <c r="K2" s="104"/>
      <c r="L2" s="105"/>
      <c r="M2" s="98" t="s">
        <v>164</v>
      </c>
      <c r="N2" s="99"/>
      <c r="O2" s="103"/>
      <c r="P2" s="98" t="s">
        <v>165</v>
      </c>
      <c r="Q2" s="99"/>
      <c r="R2" s="103"/>
      <c r="S2" s="98" t="s">
        <v>166</v>
      </c>
      <c r="T2" s="99"/>
      <c r="U2" s="99"/>
      <c r="V2" s="98" t="s">
        <v>167</v>
      </c>
      <c r="W2" s="99"/>
      <c r="X2" s="99"/>
      <c r="Y2" s="98" t="s">
        <v>168</v>
      </c>
      <c r="Z2" s="99"/>
      <c r="AA2" s="99"/>
      <c r="AB2" s="98" t="s">
        <v>169</v>
      </c>
      <c r="AC2" s="99"/>
      <c r="AD2" s="99"/>
      <c r="AE2" s="98" t="s">
        <v>170</v>
      </c>
      <c r="AF2" s="99"/>
      <c r="AG2" s="99"/>
      <c r="AH2" s="98" t="s">
        <v>112</v>
      </c>
      <c r="AI2" s="99"/>
      <c r="AJ2" s="99"/>
      <c r="AK2" s="98" t="s">
        <v>171</v>
      </c>
      <c r="AL2" s="99"/>
      <c r="AM2" s="99"/>
      <c r="AN2" s="100" t="s">
        <v>172</v>
      </c>
      <c r="AO2" s="101"/>
      <c r="AP2" s="101"/>
    </row>
    <row r="3" spans="1:42" ht="30">
      <c r="A3" s="76" t="s">
        <v>173</v>
      </c>
      <c r="B3" s="77" t="s">
        <v>174</v>
      </c>
      <c r="C3" s="78" t="s">
        <v>175</v>
      </c>
      <c r="D3" s="79" t="s">
        <v>176</v>
      </c>
      <c r="E3" s="79" t="s">
        <v>175</v>
      </c>
      <c r="F3" s="80" t="s">
        <v>177</v>
      </c>
      <c r="G3" s="81" t="s">
        <v>174</v>
      </c>
      <c r="H3" s="79" t="s">
        <v>176</v>
      </c>
      <c r="I3" s="80" t="s">
        <v>177</v>
      </c>
      <c r="J3" s="81" t="s">
        <v>174</v>
      </c>
      <c r="K3" s="79" t="s">
        <v>176</v>
      </c>
      <c r="L3" s="80" t="s">
        <v>177</v>
      </c>
      <c r="M3" s="77" t="s">
        <v>174</v>
      </c>
      <c r="N3" s="79" t="s">
        <v>176</v>
      </c>
      <c r="O3" s="80" t="s">
        <v>177</v>
      </c>
      <c r="P3" s="77" t="s">
        <v>174</v>
      </c>
      <c r="Q3" s="79" t="s">
        <v>176</v>
      </c>
      <c r="R3" s="80" t="s">
        <v>177</v>
      </c>
      <c r="S3" s="81" t="s">
        <v>174</v>
      </c>
      <c r="T3" s="79" t="s">
        <v>176</v>
      </c>
      <c r="U3" s="79" t="s">
        <v>177</v>
      </c>
      <c r="V3" s="77" t="s">
        <v>174</v>
      </c>
      <c r="W3" s="79" t="s">
        <v>176</v>
      </c>
      <c r="X3" s="79" t="s">
        <v>177</v>
      </c>
      <c r="Y3" s="77" t="s">
        <v>174</v>
      </c>
      <c r="Z3" s="79" t="s">
        <v>176</v>
      </c>
      <c r="AA3" s="79" t="s">
        <v>177</v>
      </c>
      <c r="AB3" s="77" t="s">
        <v>174</v>
      </c>
      <c r="AC3" s="79" t="s">
        <v>176</v>
      </c>
      <c r="AD3" s="79" t="s">
        <v>177</v>
      </c>
      <c r="AE3" s="77" t="s">
        <v>174</v>
      </c>
      <c r="AF3" s="79" t="s">
        <v>176</v>
      </c>
      <c r="AG3" s="79" t="s">
        <v>177</v>
      </c>
      <c r="AH3" s="77" t="s">
        <v>174</v>
      </c>
      <c r="AI3" s="79" t="s">
        <v>176</v>
      </c>
      <c r="AJ3" s="79" t="s">
        <v>177</v>
      </c>
      <c r="AK3" s="77" t="s">
        <v>174</v>
      </c>
      <c r="AL3" s="79" t="s">
        <v>176</v>
      </c>
      <c r="AM3" s="79" t="s">
        <v>177</v>
      </c>
      <c r="AN3" s="82" t="s">
        <v>174</v>
      </c>
      <c r="AO3" s="79" t="s">
        <v>176</v>
      </c>
      <c r="AP3" s="79" t="s">
        <v>177</v>
      </c>
    </row>
    <row r="4" spans="1:42">
      <c r="A4" s="37" t="s">
        <v>178</v>
      </c>
      <c r="B4" s="83">
        <v>3324</v>
      </c>
      <c r="C4" s="84">
        <v>1.25</v>
      </c>
      <c r="D4" s="43">
        <f>+B4*$C$4</f>
        <v>4155</v>
      </c>
      <c r="E4" s="84">
        <v>8.75</v>
      </c>
      <c r="F4" s="85">
        <f>+B4*$E4</f>
        <v>29085</v>
      </c>
      <c r="G4" s="83">
        <v>3208</v>
      </c>
      <c r="H4" s="43">
        <f>+G4*$C$4</f>
        <v>4010</v>
      </c>
      <c r="I4" s="85">
        <f>+G4*$E4</f>
        <v>28070</v>
      </c>
      <c r="J4" s="83">
        <v>2784</v>
      </c>
      <c r="K4" s="43">
        <f>+J4*$C$4</f>
        <v>3480</v>
      </c>
      <c r="L4" s="85">
        <f>+J4*$E4</f>
        <v>24360</v>
      </c>
      <c r="M4" s="83">
        <v>3381</v>
      </c>
      <c r="N4" s="43">
        <f>+M4*$C$4</f>
        <v>4226.25</v>
      </c>
      <c r="O4" s="85">
        <f>+M4*$E4</f>
        <v>29583.75</v>
      </c>
      <c r="P4" s="83">
        <v>2995</v>
      </c>
      <c r="Q4" s="43">
        <f>+P4*$C$4</f>
        <v>3743.75</v>
      </c>
      <c r="R4" s="85">
        <f>+P4*$E4</f>
        <v>26206.25</v>
      </c>
      <c r="S4" s="83">
        <v>1805</v>
      </c>
      <c r="T4" s="43">
        <f>+S4*$C$4</f>
        <v>2256.25</v>
      </c>
      <c r="U4" s="85">
        <f>+S4*$E4</f>
        <v>15793.75</v>
      </c>
      <c r="V4" s="83">
        <v>2584</v>
      </c>
      <c r="W4" s="43">
        <f>+V4*$C$4</f>
        <v>3230</v>
      </c>
      <c r="X4" s="85">
        <f>+V4*$E4</f>
        <v>22610</v>
      </c>
      <c r="Y4" s="83">
        <v>2176</v>
      </c>
      <c r="Z4" s="43">
        <f>+Y4*$C$4</f>
        <v>2720</v>
      </c>
      <c r="AA4" s="85">
        <f>+Y4*$E4</f>
        <v>19040</v>
      </c>
      <c r="AB4" s="83">
        <v>1245</v>
      </c>
      <c r="AC4" s="43">
        <f>+AB4*$C$4</f>
        <v>1556.25</v>
      </c>
      <c r="AD4" s="85">
        <f>+AB4*$E4</f>
        <v>10893.75</v>
      </c>
      <c r="AE4" s="83">
        <v>1415</v>
      </c>
      <c r="AF4" s="43">
        <f>+AE4*$C$4</f>
        <v>1768.75</v>
      </c>
      <c r="AG4" s="85">
        <f>+AE4*$E4</f>
        <v>12381.25</v>
      </c>
      <c r="AH4" s="83">
        <v>1449</v>
      </c>
      <c r="AI4" s="43">
        <f>+AH4*$C$4</f>
        <v>1811.25</v>
      </c>
      <c r="AJ4" s="85">
        <f>+AH4*$E4</f>
        <v>12678.75</v>
      </c>
      <c r="AK4" s="83">
        <v>1834</v>
      </c>
      <c r="AL4" s="43">
        <f>+AK4*$C$4</f>
        <v>2292.5</v>
      </c>
      <c r="AM4" s="85">
        <f>+AK4*$E4</f>
        <v>16047.5</v>
      </c>
      <c r="AN4" s="86">
        <f t="shared" ref="AN4:AN9" si="0">+B4+G4+J4+M4+P4+S4+V4+Y4+AB4+AE4+AH4+AK4</f>
        <v>28200</v>
      </c>
      <c r="AO4" s="46">
        <f>+D4+H4+K4+N4+Q4+T4+W4+Z4+AC4+AF4+AI4+AL4</f>
        <v>35250</v>
      </c>
      <c r="AP4" s="43">
        <f t="shared" ref="AP4:AP9" si="1">+F4+I4+L4+O4+R4+U4+X4+AA4+AD4+AG4+AJ4+AM4</f>
        <v>246750</v>
      </c>
    </row>
    <row r="5" spans="1:42">
      <c r="A5" s="37" t="s">
        <v>179</v>
      </c>
      <c r="B5" s="83">
        <v>607</v>
      </c>
      <c r="C5" s="84"/>
      <c r="D5" s="43"/>
      <c r="E5" s="84">
        <v>10</v>
      </c>
      <c r="F5" s="85">
        <f t="shared" ref="F5:F9" si="2">+B5*E5</f>
        <v>6070</v>
      </c>
      <c r="G5" s="83">
        <v>564</v>
      </c>
      <c r="H5" s="43"/>
      <c r="I5" s="85">
        <f t="shared" ref="I5:I9" si="3">+G5*$E5</f>
        <v>5640</v>
      </c>
      <c r="J5" s="83">
        <v>405</v>
      </c>
      <c r="K5" s="43"/>
      <c r="L5" s="85">
        <f t="shared" ref="L5:L9" si="4">+J5*$E5</f>
        <v>4050</v>
      </c>
      <c r="M5" s="83">
        <v>291</v>
      </c>
      <c r="N5" s="43"/>
      <c r="O5" s="85">
        <f t="shared" ref="O5:O9" si="5">+M5*$E5</f>
        <v>2910</v>
      </c>
      <c r="P5" s="83">
        <v>243</v>
      </c>
      <c r="Q5" s="43"/>
      <c r="R5" s="85">
        <f t="shared" ref="R5:R9" si="6">+P5*$E5</f>
        <v>2430</v>
      </c>
      <c r="S5" s="83">
        <v>237</v>
      </c>
      <c r="T5" s="43"/>
      <c r="U5" s="85">
        <f t="shared" ref="U5:U9" si="7">+S5*$E5</f>
        <v>2370</v>
      </c>
      <c r="V5" s="83">
        <v>269</v>
      </c>
      <c r="W5" s="43"/>
      <c r="X5" s="85">
        <f t="shared" ref="X5:X9" si="8">+V5*$E5</f>
        <v>2690</v>
      </c>
      <c r="Y5" s="83">
        <v>206</v>
      </c>
      <c r="Z5" s="43"/>
      <c r="AA5" s="85">
        <f t="shared" ref="AA5:AA9" si="9">+Y5*$E5</f>
        <v>2060</v>
      </c>
      <c r="AB5" s="83">
        <v>237</v>
      </c>
      <c r="AC5" s="43"/>
      <c r="AD5" s="85">
        <f t="shared" ref="AD5:AD9" si="10">+AB5*$E5</f>
        <v>2370</v>
      </c>
      <c r="AE5" s="83">
        <v>395</v>
      </c>
      <c r="AF5" s="43"/>
      <c r="AG5" s="85">
        <f t="shared" ref="AG5:AG9" si="11">+AE5*$E5</f>
        <v>3950</v>
      </c>
      <c r="AH5" s="83">
        <v>491</v>
      </c>
      <c r="AI5" s="43"/>
      <c r="AJ5" s="85">
        <f t="shared" ref="AJ5:AJ9" si="12">+AH5*$E5</f>
        <v>4910</v>
      </c>
      <c r="AK5" s="83">
        <v>593</v>
      </c>
      <c r="AL5" s="43"/>
      <c r="AM5" s="85">
        <f t="shared" ref="AM5:AM9" si="13">+AK5*$E5</f>
        <v>5930</v>
      </c>
      <c r="AN5" s="86">
        <f t="shared" si="0"/>
        <v>4538</v>
      </c>
      <c r="AO5" s="43"/>
      <c r="AP5" s="43">
        <f t="shared" si="1"/>
        <v>45380</v>
      </c>
    </row>
    <row r="6" spans="1:42">
      <c r="A6" s="37" t="s">
        <v>180</v>
      </c>
      <c r="B6" s="83">
        <v>1427</v>
      </c>
      <c r="C6" s="84"/>
      <c r="D6" s="43"/>
      <c r="E6" s="84">
        <v>10</v>
      </c>
      <c r="F6" s="85">
        <f t="shared" si="2"/>
        <v>14270</v>
      </c>
      <c r="G6" s="83">
        <v>1382</v>
      </c>
      <c r="H6" s="43"/>
      <c r="I6" s="85">
        <f t="shared" si="3"/>
        <v>13820</v>
      </c>
      <c r="J6" s="83">
        <v>680</v>
      </c>
      <c r="K6" s="43"/>
      <c r="L6" s="85">
        <f t="shared" si="4"/>
        <v>6800</v>
      </c>
      <c r="M6" s="83">
        <v>343</v>
      </c>
      <c r="N6" s="43"/>
      <c r="O6" s="85">
        <f t="shared" si="5"/>
        <v>3430</v>
      </c>
      <c r="P6" s="83">
        <v>161</v>
      </c>
      <c r="Q6" s="43"/>
      <c r="R6" s="85">
        <f t="shared" si="6"/>
        <v>1610</v>
      </c>
      <c r="S6" s="83">
        <v>163</v>
      </c>
      <c r="T6" s="43"/>
      <c r="U6" s="85">
        <f t="shared" si="7"/>
        <v>1630</v>
      </c>
      <c r="V6" s="83">
        <v>210</v>
      </c>
      <c r="W6" s="43"/>
      <c r="X6" s="85">
        <f t="shared" si="8"/>
        <v>2100</v>
      </c>
      <c r="Y6" s="83">
        <v>195</v>
      </c>
      <c r="Z6" s="43"/>
      <c r="AA6" s="85">
        <f t="shared" si="9"/>
        <v>1950</v>
      </c>
      <c r="AB6" s="83">
        <v>274</v>
      </c>
      <c r="AC6" s="43"/>
      <c r="AD6" s="85">
        <f t="shared" si="10"/>
        <v>2740</v>
      </c>
      <c r="AE6" s="83">
        <v>520</v>
      </c>
      <c r="AF6" s="43"/>
      <c r="AG6" s="85">
        <f t="shared" si="11"/>
        <v>5200</v>
      </c>
      <c r="AH6" s="83">
        <v>715</v>
      </c>
      <c r="AI6" s="43"/>
      <c r="AJ6" s="85">
        <f t="shared" si="12"/>
        <v>7150</v>
      </c>
      <c r="AK6" s="83">
        <v>852</v>
      </c>
      <c r="AL6" s="43"/>
      <c r="AM6" s="85">
        <f t="shared" si="13"/>
        <v>8520</v>
      </c>
      <c r="AN6" s="86">
        <f t="shared" si="0"/>
        <v>6922</v>
      </c>
      <c r="AO6" s="43"/>
      <c r="AP6" s="43">
        <f t="shared" si="1"/>
        <v>69220</v>
      </c>
    </row>
    <row r="7" spans="1:42">
      <c r="A7" s="37" t="s">
        <v>181</v>
      </c>
      <c r="B7" s="83">
        <v>31522</v>
      </c>
      <c r="C7" s="84">
        <v>1.25</v>
      </c>
      <c r="D7" s="43">
        <f>+B7*$C7</f>
        <v>39402.5</v>
      </c>
      <c r="E7" s="84">
        <v>6.75</v>
      </c>
      <c r="F7" s="85">
        <f t="shared" si="2"/>
        <v>212773.5</v>
      </c>
      <c r="G7" s="83">
        <v>33943</v>
      </c>
      <c r="H7" s="43">
        <f>+G7*$C7</f>
        <v>42428.75</v>
      </c>
      <c r="I7" s="85">
        <f t="shared" si="3"/>
        <v>229115.25</v>
      </c>
      <c r="J7" s="83">
        <v>30009</v>
      </c>
      <c r="K7" s="43">
        <f>+J7*$C7</f>
        <v>37511.25</v>
      </c>
      <c r="L7" s="85">
        <f t="shared" si="4"/>
        <v>202560.75</v>
      </c>
      <c r="M7" s="83">
        <v>29987</v>
      </c>
      <c r="N7" s="43">
        <f>+M7*$C7</f>
        <v>37483.75</v>
      </c>
      <c r="O7" s="85">
        <f t="shared" si="5"/>
        <v>202412.25</v>
      </c>
      <c r="P7" s="83">
        <v>28453</v>
      </c>
      <c r="Q7" s="43">
        <f>+P7*$C7</f>
        <v>35566.25</v>
      </c>
      <c r="R7" s="85">
        <f t="shared" si="6"/>
        <v>192057.75</v>
      </c>
      <c r="S7" s="83">
        <v>20940</v>
      </c>
      <c r="T7" s="43">
        <f>+S7*$C7</f>
        <v>26175</v>
      </c>
      <c r="U7" s="85">
        <f t="shared" si="7"/>
        <v>141345</v>
      </c>
      <c r="V7" s="83">
        <v>41063</v>
      </c>
      <c r="W7" s="43">
        <f>+V7*$C7</f>
        <v>51328.75</v>
      </c>
      <c r="X7" s="85">
        <f t="shared" si="8"/>
        <v>277175.25</v>
      </c>
      <c r="Y7" s="83">
        <v>27630</v>
      </c>
      <c r="Z7" s="43">
        <f>+Y7*$C7</f>
        <v>34537.5</v>
      </c>
      <c r="AA7" s="85">
        <f t="shared" si="9"/>
        <v>186502.5</v>
      </c>
      <c r="AB7" s="83">
        <v>22354</v>
      </c>
      <c r="AC7" s="43">
        <f>+AB7*$C7</f>
        <v>27942.5</v>
      </c>
      <c r="AD7" s="85">
        <f t="shared" si="10"/>
        <v>150889.5</v>
      </c>
      <c r="AE7" s="83">
        <v>22679</v>
      </c>
      <c r="AF7" s="43">
        <f>+AE7*$C7</f>
        <v>28348.75</v>
      </c>
      <c r="AG7" s="85">
        <f t="shared" si="11"/>
        <v>153083.25</v>
      </c>
      <c r="AH7" s="83">
        <v>25319</v>
      </c>
      <c r="AI7" s="43">
        <f>+AH7*$C7</f>
        <v>31648.75</v>
      </c>
      <c r="AJ7" s="85">
        <f t="shared" si="12"/>
        <v>170903.25</v>
      </c>
      <c r="AK7" s="83">
        <v>25502</v>
      </c>
      <c r="AL7" s="43">
        <f>+AK7*$C7</f>
        <v>31877.5</v>
      </c>
      <c r="AM7" s="85">
        <f t="shared" si="13"/>
        <v>172138.5</v>
      </c>
      <c r="AN7" s="86">
        <f t="shared" si="0"/>
        <v>339401</v>
      </c>
      <c r="AO7" s="43">
        <f>+D7+H7+K7+N7+Q7+T7+W7+Z7+AC7+AF7+AI7+AL7</f>
        <v>424251.25</v>
      </c>
      <c r="AP7" s="43">
        <f t="shared" si="1"/>
        <v>2290956.75</v>
      </c>
    </row>
    <row r="8" spans="1:42">
      <c r="A8" s="37" t="s">
        <v>182</v>
      </c>
      <c r="B8" s="83">
        <v>2366</v>
      </c>
      <c r="C8" s="84"/>
      <c r="D8" s="43"/>
      <c r="E8" s="84">
        <v>8</v>
      </c>
      <c r="F8" s="85">
        <f t="shared" si="2"/>
        <v>18928</v>
      </c>
      <c r="G8" s="83">
        <v>2261</v>
      </c>
      <c r="H8" s="43"/>
      <c r="I8" s="85">
        <f t="shared" si="3"/>
        <v>18088</v>
      </c>
      <c r="J8" s="83">
        <v>1528</v>
      </c>
      <c r="K8" s="43"/>
      <c r="L8" s="85">
        <f t="shared" si="4"/>
        <v>12224</v>
      </c>
      <c r="M8" s="83">
        <v>1082</v>
      </c>
      <c r="N8" s="43"/>
      <c r="O8" s="85">
        <f t="shared" si="5"/>
        <v>8656</v>
      </c>
      <c r="P8" s="83">
        <v>1190</v>
      </c>
      <c r="Q8" s="43"/>
      <c r="R8" s="85">
        <f t="shared" si="6"/>
        <v>9520</v>
      </c>
      <c r="S8" s="83">
        <v>1188</v>
      </c>
      <c r="T8" s="43"/>
      <c r="U8" s="85">
        <f t="shared" si="7"/>
        <v>9504</v>
      </c>
      <c r="V8" s="83">
        <v>1432</v>
      </c>
      <c r="W8" s="43"/>
      <c r="X8" s="85">
        <f t="shared" si="8"/>
        <v>11456</v>
      </c>
      <c r="Y8" s="83">
        <v>1021</v>
      </c>
      <c r="Z8" s="43"/>
      <c r="AA8" s="85">
        <f t="shared" si="9"/>
        <v>8168</v>
      </c>
      <c r="AB8" s="83">
        <v>1449</v>
      </c>
      <c r="AC8" s="43"/>
      <c r="AD8" s="85">
        <f t="shared" si="10"/>
        <v>11592</v>
      </c>
      <c r="AE8" s="83">
        <v>1713</v>
      </c>
      <c r="AF8" s="43"/>
      <c r="AG8" s="85">
        <f t="shared" si="11"/>
        <v>13704</v>
      </c>
      <c r="AH8" s="83">
        <v>2282</v>
      </c>
      <c r="AI8" s="43"/>
      <c r="AJ8" s="85">
        <f t="shared" si="12"/>
        <v>18256</v>
      </c>
      <c r="AK8" s="83">
        <v>2534</v>
      </c>
      <c r="AL8" s="43"/>
      <c r="AM8" s="85">
        <f t="shared" si="13"/>
        <v>20272</v>
      </c>
      <c r="AN8" s="86">
        <f t="shared" si="0"/>
        <v>20046</v>
      </c>
      <c r="AO8" s="43"/>
      <c r="AP8" s="43">
        <f t="shared" si="1"/>
        <v>160368</v>
      </c>
    </row>
    <row r="9" spans="1:42">
      <c r="A9" s="37" t="s">
        <v>183</v>
      </c>
      <c r="B9" s="83">
        <v>8814</v>
      </c>
      <c r="C9" s="84"/>
      <c r="D9" s="43"/>
      <c r="E9" s="84">
        <v>8</v>
      </c>
      <c r="F9" s="85">
        <f t="shared" si="2"/>
        <v>70512</v>
      </c>
      <c r="G9" s="83">
        <v>9017</v>
      </c>
      <c r="H9" s="43"/>
      <c r="I9" s="85">
        <f t="shared" si="3"/>
        <v>72136</v>
      </c>
      <c r="J9" s="83">
        <v>5138</v>
      </c>
      <c r="K9" s="43"/>
      <c r="L9" s="85">
        <f t="shared" si="4"/>
        <v>41104</v>
      </c>
      <c r="M9" s="83">
        <v>2357</v>
      </c>
      <c r="N9" s="43"/>
      <c r="O9" s="85">
        <f t="shared" si="5"/>
        <v>18856</v>
      </c>
      <c r="P9" s="83">
        <v>1392</v>
      </c>
      <c r="Q9" s="43"/>
      <c r="R9" s="85">
        <f t="shared" si="6"/>
        <v>11136</v>
      </c>
      <c r="S9" s="83">
        <v>1587</v>
      </c>
      <c r="T9" s="43"/>
      <c r="U9" s="85">
        <f t="shared" si="7"/>
        <v>12696</v>
      </c>
      <c r="V9" s="83">
        <v>1675</v>
      </c>
      <c r="W9" s="43"/>
      <c r="X9" s="85">
        <f t="shared" si="8"/>
        <v>13400</v>
      </c>
      <c r="Y9" s="83">
        <v>2000</v>
      </c>
      <c r="Z9" s="43"/>
      <c r="AA9" s="85">
        <f t="shared" si="9"/>
        <v>16000</v>
      </c>
      <c r="AB9" s="83">
        <v>2966</v>
      </c>
      <c r="AC9" s="43"/>
      <c r="AD9" s="85">
        <f t="shared" si="10"/>
        <v>23728</v>
      </c>
      <c r="AE9" s="83">
        <v>4496</v>
      </c>
      <c r="AF9" s="43"/>
      <c r="AG9" s="85">
        <f t="shared" si="11"/>
        <v>35968</v>
      </c>
      <c r="AH9" s="83">
        <v>6808</v>
      </c>
      <c r="AI9" s="43"/>
      <c r="AJ9" s="85">
        <f t="shared" si="12"/>
        <v>54464</v>
      </c>
      <c r="AK9" s="83">
        <v>8183</v>
      </c>
      <c r="AL9" s="43"/>
      <c r="AM9" s="85">
        <f t="shared" si="13"/>
        <v>65464</v>
      </c>
      <c r="AN9" s="86">
        <f t="shared" si="0"/>
        <v>54433</v>
      </c>
      <c r="AO9" s="87"/>
      <c r="AP9" s="43">
        <f t="shared" si="1"/>
        <v>435464</v>
      </c>
    </row>
    <row r="10" spans="1:42">
      <c r="A10" s="88" t="s">
        <v>184</v>
      </c>
      <c r="B10" s="89">
        <f>SUM(B4:B9)</f>
        <v>48060</v>
      </c>
      <c r="C10" s="84"/>
      <c r="D10" s="48"/>
      <c r="E10" s="84"/>
      <c r="F10" s="90">
        <f>SUM(F4:F9)</f>
        <v>351638.5</v>
      </c>
      <c r="G10" s="89">
        <f>SUM(G4:G9)</f>
        <v>50375</v>
      </c>
      <c r="H10" s="48"/>
      <c r="I10" s="90">
        <f>SUM(I4:I9)</f>
        <v>366869.25</v>
      </c>
      <c r="J10" s="89">
        <f>SUM(J4:J9)</f>
        <v>40544</v>
      </c>
      <c r="K10" s="48"/>
      <c r="L10" s="90">
        <f>SUM(L4:L9)</f>
        <v>291098.75</v>
      </c>
      <c r="M10" s="89">
        <f>SUM(M4:M9)</f>
        <v>37441</v>
      </c>
      <c r="N10" s="48"/>
      <c r="O10" s="90">
        <f>SUM(O4:O9)</f>
        <v>265848</v>
      </c>
      <c r="P10" s="89">
        <f>SUM(P4:P9)</f>
        <v>34434</v>
      </c>
      <c r="Q10" s="48"/>
      <c r="R10" s="90">
        <f>SUM(R4:R9)</f>
        <v>242960</v>
      </c>
      <c r="S10" s="89">
        <f>SUM(S4:S9)</f>
        <v>25920</v>
      </c>
      <c r="T10" s="48"/>
      <c r="U10" s="90">
        <f>SUM(U4:U9)</f>
        <v>183338.75</v>
      </c>
      <c r="V10" s="89">
        <f>SUM(V4:V9)</f>
        <v>47233</v>
      </c>
      <c r="W10" s="48"/>
      <c r="X10" s="90">
        <f>SUM(X4:X9)</f>
        <v>329431.25</v>
      </c>
      <c r="Y10" s="89">
        <f>SUM(Y4:Y9)</f>
        <v>33228</v>
      </c>
      <c r="Z10" s="48"/>
      <c r="AA10" s="90">
        <f>SUM(AA4:AA9)</f>
        <v>233720.5</v>
      </c>
      <c r="AB10" s="89">
        <f>SUM(AB4:AB9)</f>
        <v>28525</v>
      </c>
      <c r="AC10" s="48"/>
      <c r="AD10" s="90">
        <f>SUM(AD4:AD9)</f>
        <v>202213.25</v>
      </c>
      <c r="AE10" s="89">
        <f>SUM(AE4:AE9)</f>
        <v>31218</v>
      </c>
      <c r="AF10" s="48"/>
      <c r="AG10" s="90">
        <f>SUM(AG4:AG9)</f>
        <v>224286.5</v>
      </c>
      <c r="AH10" s="89">
        <f>SUM(AH4:AH9)</f>
        <v>37064</v>
      </c>
      <c r="AI10" s="48"/>
      <c r="AJ10" s="90">
        <f>SUM(AJ4:AJ9)</f>
        <v>268362</v>
      </c>
      <c r="AK10" s="89">
        <f>SUM(AK4:AK9)</f>
        <v>39498</v>
      </c>
      <c r="AL10" s="48"/>
      <c r="AM10" s="90">
        <f>SUM(AM4:AM9)</f>
        <v>288372</v>
      </c>
      <c r="AN10" s="91">
        <f>SUM(AN4:AN9)</f>
        <v>453540</v>
      </c>
      <c r="AO10" s="46">
        <f>SUM(AO4:AO9)</f>
        <v>459501.25</v>
      </c>
      <c r="AP10" s="46">
        <f>SUM(AP4:AP9)</f>
        <v>3248138.75</v>
      </c>
    </row>
    <row r="11" spans="1:42">
      <c r="A11" s="88"/>
      <c r="B11" s="92"/>
      <c r="C11" s="84"/>
      <c r="D11" s="48"/>
      <c r="E11" s="84"/>
      <c r="F11" s="85"/>
      <c r="G11" s="92"/>
      <c r="H11" s="48"/>
      <c r="I11" s="85"/>
      <c r="J11" s="92"/>
      <c r="K11" s="48"/>
      <c r="L11" s="85"/>
      <c r="M11" s="92"/>
      <c r="N11" s="48"/>
      <c r="O11" s="85"/>
      <c r="P11" s="92"/>
      <c r="Q11" s="48"/>
      <c r="R11" s="85"/>
      <c r="S11" s="92"/>
      <c r="T11" s="48"/>
      <c r="U11" s="85"/>
      <c r="V11" s="92"/>
      <c r="W11" s="48"/>
      <c r="X11" s="85"/>
      <c r="Y11" s="92"/>
      <c r="Z11" s="48"/>
      <c r="AA11" s="85"/>
      <c r="AB11" s="92"/>
      <c r="AC11" s="48"/>
      <c r="AD11" s="85"/>
      <c r="AE11" s="92"/>
      <c r="AF11" s="48"/>
      <c r="AG11" s="85"/>
      <c r="AH11" s="92"/>
      <c r="AI11" s="48"/>
      <c r="AJ11" s="85"/>
      <c r="AK11" s="92"/>
      <c r="AL11" s="48"/>
      <c r="AM11" s="85"/>
      <c r="AN11" s="93"/>
      <c r="AO11" s="43"/>
      <c r="AP11" s="43"/>
    </row>
    <row r="12" spans="1:42">
      <c r="A12" s="37" t="s">
        <v>185</v>
      </c>
      <c r="B12" s="83">
        <v>294</v>
      </c>
      <c r="C12" s="84">
        <v>2.25</v>
      </c>
      <c r="D12" s="43">
        <f>+B12*C12</f>
        <v>661.5</v>
      </c>
      <c r="E12" s="84">
        <v>7.75</v>
      </c>
      <c r="F12" s="85">
        <f t="shared" ref="F12:F14" si="14">+B12*E12</f>
        <v>2278.5</v>
      </c>
      <c r="G12" s="83">
        <v>401</v>
      </c>
      <c r="H12" s="43">
        <f>+G12*$C12</f>
        <v>902.25</v>
      </c>
      <c r="I12" s="85">
        <f t="shared" ref="I12:I14" si="15">+G12*$E12</f>
        <v>3107.75</v>
      </c>
      <c r="J12" s="83">
        <v>588</v>
      </c>
      <c r="K12" s="43">
        <f>+J12*$C12</f>
        <v>1323</v>
      </c>
      <c r="L12" s="85">
        <f t="shared" ref="L12:L14" si="16">+J12*$E12</f>
        <v>4557</v>
      </c>
      <c r="M12" s="83">
        <v>451</v>
      </c>
      <c r="N12" s="43">
        <f>+M12*$C12</f>
        <v>1014.75</v>
      </c>
      <c r="O12" s="85">
        <f t="shared" ref="O12:O14" si="17">+M12*$E12</f>
        <v>3495.25</v>
      </c>
      <c r="P12" s="83">
        <v>550</v>
      </c>
      <c r="Q12" s="43">
        <f>+P12*$C12</f>
        <v>1237.5</v>
      </c>
      <c r="R12" s="85">
        <f t="shared" ref="R12:R14" si="18">+P12*$E12</f>
        <v>4262.5</v>
      </c>
      <c r="S12" s="83">
        <v>154</v>
      </c>
      <c r="T12" s="43">
        <f>+S12*$C12</f>
        <v>346.5</v>
      </c>
      <c r="U12" s="85">
        <f t="shared" ref="U12:U14" si="19">+S12*$E12</f>
        <v>1193.5</v>
      </c>
      <c r="V12" s="83">
        <v>504</v>
      </c>
      <c r="W12" s="43">
        <f>+V12*$C12</f>
        <v>1134</v>
      </c>
      <c r="X12" s="85">
        <f t="shared" ref="X12:X14" si="20">+V12*$E12</f>
        <v>3906</v>
      </c>
      <c r="Y12" s="83">
        <v>203</v>
      </c>
      <c r="Z12" s="43">
        <f>+Y12*$C12</f>
        <v>456.75</v>
      </c>
      <c r="AA12" s="85">
        <f t="shared" ref="AA12:AA14" si="21">+Y12*$E12</f>
        <v>1573.25</v>
      </c>
      <c r="AB12" s="83">
        <v>260</v>
      </c>
      <c r="AC12" s="43">
        <f>+AB12*$C12</f>
        <v>585</v>
      </c>
      <c r="AD12" s="85">
        <f t="shared" ref="AD12:AD14" si="22">+AB12*$E12</f>
        <v>2015</v>
      </c>
      <c r="AE12" s="83">
        <v>238</v>
      </c>
      <c r="AF12" s="43">
        <f>+AE12*$C12</f>
        <v>535.5</v>
      </c>
      <c r="AG12" s="85">
        <f t="shared" ref="AG12:AG14" si="23">+AE12*$E12</f>
        <v>1844.5</v>
      </c>
      <c r="AH12" s="83">
        <v>162</v>
      </c>
      <c r="AI12" s="43">
        <f>+AH12*$C12</f>
        <v>364.5</v>
      </c>
      <c r="AJ12" s="85">
        <f t="shared" ref="AJ12:AJ14" si="24">+AH12*$E12</f>
        <v>1255.5</v>
      </c>
      <c r="AK12" s="83">
        <v>268</v>
      </c>
      <c r="AL12" s="43">
        <f>+AK12*$C12</f>
        <v>603</v>
      </c>
      <c r="AM12" s="85">
        <f t="shared" ref="AM12:AM14" si="25">+AK12*$E12</f>
        <v>2077</v>
      </c>
      <c r="AN12" s="86">
        <f>+B12+G12+J12+M12+P12+S12+V12+Y12+AB12+AE12+AH12+AK12</f>
        <v>4073</v>
      </c>
      <c r="AO12" s="43">
        <f>+D12+H12+K12+N12+Q12+T12+W12+Z12+AC12+AF12+AI12+AL12</f>
        <v>9164.25</v>
      </c>
      <c r="AP12" s="43">
        <f>+F12+I12+L12+O12+R12+U12+X12+AA12+AD12+AG12+AJ12+AM12</f>
        <v>31565.75</v>
      </c>
    </row>
    <row r="13" spans="1:42">
      <c r="A13" s="37" t="s">
        <v>186</v>
      </c>
      <c r="B13" s="83">
        <v>253</v>
      </c>
      <c r="C13" s="84"/>
      <c r="D13" s="43"/>
      <c r="E13" s="84">
        <v>8</v>
      </c>
      <c r="F13" s="85">
        <f t="shared" si="14"/>
        <v>2024</v>
      </c>
      <c r="G13" s="83">
        <v>124</v>
      </c>
      <c r="H13" s="43"/>
      <c r="I13" s="85">
        <f t="shared" si="15"/>
        <v>992</v>
      </c>
      <c r="J13" s="83">
        <v>77</v>
      </c>
      <c r="K13" s="43"/>
      <c r="L13" s="85">
        <f t="shared" si="16"/>
        <v>616</v>
      </c>
      <c r="M13" s="83">
        <v>37</v>
      </c>
      <c r="N13" s="43"/>
      <c r="O13" s="85">
        <f t="shared" si="17"/>
        <v>296</v>
      </c>
      <c r="P13" s="83">
        <v>26</v>
      </c>
      <c r="Q13" s="43"/>
      <c r="R13" s="85">
        <f t="shared" si="18"/>
        <v>208</v>
      </c>
      <c r="S13" s="83">
        <v>8</v>
      </c>
      <c r="T13" s="43"/>
      <c r="U13" s="85">
        <f t="shared" si="19"/>
        <v>64</v>
      </c>
      <c r="V13" s="83">
        <v>15</v>
      </c>
      <c r="W13" s="43"/>
      <c r="X13" s="85">
        <f t="shared" si="20"/>
        <v>120</v>
      </c>
      <c r="Y13" s="83">
        <v>18</v>
      </c>
      <c r="Z13" s="43"/>
      <c r="AA13" s="85">
        <f t="shared" si="21"/>
        <v>144</v>
      </c>
      <c r="AB13" s="83">
        <v>24</v>
      </c>
      <c r="AC13" s="43"/>
      <c r="AD13" s="85">
        <f t="shared" si="22"/>
        <v>192</v>
      </c>
      <c r="AE13" s="83">
        <v>32</v>
      </c>
      <c r="AF13" s="43"/>
      <c r="AG13" s="85">
        <f t="shared" si="23"/>
        <v>256</v>
      </c>
      <c r="AH13" s="83">
        <v>69</v>
      </c>
      <c r="AI13" s="43"/>
      <c r="AJ13" s="85">
        <f t="shared" si="24"/>
        <v>552</v>
      </c>
      <c r="AK13" s="83">
        <v>119</v>
      </c>
      <c r="AL13" s="43"/>
      <c r="AM13" s="85">
        <f t="shared" si="25"/>
        <v>952</v>
      </c>
      <c r="AN13" s="86">
        <f>+B13+G13+J13+M13+P13+S13+V13+Y13+AB13+AE13+AH13+AK13</f>
        <v>802</v>
      </c>
      <c r="AO13" s="43"/>
      <c r="AP13" s="43">
        <f>+F13+I13+L13+O13+R13+U13+X13+AA13+AD13+AG13+AJ13+AM13</f>
        <v>6416</v>
      </c>
    </row>
    <row r="14" spans="1:42">
      <c r="A14" s="37" t="s">
        <v>187</v>
      </c>
      <c r="B14" s="83">
        <v>193</v>
      </c>
      <c r="C14" s="84"/>
      <c r="D14" s="43"/>
      <c r="E14" s="84">
        <v>8</v>
      </c>
      <c r="F14" s="85">
        <f t="shared" si="14"/>
        <v>1544</v>
      </c>
      <c r="G14" s="83">
        <v>189</v>
      </c>
      <c r="H14" s="43"/>
      <c r="I14" s="85">
        <f t="shared" si="15"/>
        <v>1512</v>
      </c>
      <c r="J14" s="83">
        <v>129</v>
      </c>
      <c r="K14" s="43"/>
      <c r="L14" s="85">
        <f t="shared" si="16"/>
        <v>1032</v>
      </c>
      <c r="M14" s="83">
        <v>35</v>
      </c>
      <c r="N14" s="43"/>
      <c r="O14" s="85">
        <f t="shared" si="17"/>
        <v>280</v>
      </c>
      <c r="P14" s="83">
        <v>13</v>
      </c>
      <c r="Q14" s="43"/>
      <c r="R14" s="85">
        <f t="shared" si="18"/>
        <v>104</v>
      </c>
      <c r="S14" s="83">
        <v>109</v>
      </c>
      <c r="T14" s="43"/>
      <c r="U14" s="85">
        <f t="shared" si="19"/>
        <v>872</v>
      </c>
      <c r="V14" s="83">
        <v>17</v>
      </c>
      <c r="W14" s="43"/>
      <c r="X14" s="85">
        <f t="shared" si="20"/>
        <v>136</v>
      </c>
      <c r="Y14" s="83">
        <v>148</v>
      </c>
      <c r="Z14" s="43"/>
      <c r="AA14" s="85">
        <f t="shared" si="21"/>
        <v>1184</v>
      </c>
      <c r="AB14" s="83">
        <v>46</v>
      </c>
      <c r="AC14" s="43"/>
      <c r="AD14" s="85">
        <f t="shared" si="22"/>
        <v>368</v>
      </c>
      <c r="AE14" s="83">
        <v>60</v>
      </c>
      <c r="AF14" s="43"/>
      <c r="AG14" s="85">
        <f t="shared" si="23"/>
        <v>480</v>
      </c>
      <c r="AH14" s="83">
        <v>93</v>
      </c>
      <c r="AI14" s="43"/>
      <c r="AJ14" s="85">
        <f t="shared" si="24"/>
        <v>744</v>
      </c>
      <c r="AK14" s="83">
        <v>103</v>
      </c>
      <c r="AL14" s="43"/>
      <c r="AM14" s="85">
        <f t="shared" si="25"/>
        <v>824</v>
      </c>
      <c r="AN14" s="86">
        <f>+B14+G14+J14+M14+P14+S14+V14+Y14+AB14+AE14+AH14+AK14</f>
        <v>1135</v>
      </c>
      <c r="AO14" s="87"/>
      <c r="AP14" s="43">
        <f>+F14+I14+L14+O14+R14+U14+X14+AA14+AD14+AG14+AJ14+AM14</f>
        <v>9080</v>
      </c>
    </row>
    <row r="15" spans="1:42">
      <c r="A15" s="88" t="s">
        <v>188</v>
      </c>
      <c r="B15" s="89">
        <f>SUM(B12:B14)</f>
        <v>740</v>
      </c>
      <c r="C15" s="84"/>
      <c r="D15" s="48"/>
      <c r="E15" s="84"/>
      <c r="F15" s="90">
        <f>SUM(F12:F14)</f>
        <v>5846.5</v>
      </c>
      <c r="G15" s="89">
        <f>SUM(G12:G14)</f>
        <v>714</v>
      </c>
      <c r="H15" s="48"/>
      <c r="I15" s="90">
        <f>SUM(I12:I14)</f>
        <v>5611.75</v>
      </c>
      <c r="J15" s="89">
        <f>SUM(J12:J14)</f>
        <v>794</v>
      </c>
      <c r="K15" s="48"/>
      <c r="L15" s="90">
        <f>SUM(L12:L14)</f>
        <v>6205</v>
      </c>
      <c r="M15" s="89">
        <f>SUM(M12:M14)</f>
        <v>523</v>
      </c>
      <c r="N15" s="48"/>
      <c r="O15" s="90">
        <f>SUM(O12:O14)</f>
        <v>4071.25</v>
      </c>
      <c r="P15" s="89">
        <f>SUM(P12:P14)</f>
        <v>589</v>
      </c>
      <c r="Q15" s="48"/>
      <c r="R15" s="90">
        <f>SUM(R12:R14)</f>
        <v>4574.5</v>
      </c>
      <c r="S15" s="89">
        <f>SUM(S12:S14)</f>
        <v>271</v>
      </c>
      <c r="T15" s="48"/>
      <c r="U15" s="90">
        <f>SUM(U12:U14)</f>
        <v>2129.5</v>
      </c>
      <c r="V15" s="89">
        <f>SUM(V12:V14)</f>
        <v>536</v>
      </c>
      <c r="W15" s="48"/>
      <c r="X15" s="90">
        <f>SUM(X12:X14)</f>
        <v>4162</v>
      </c>
      <c r="Y15" s="89">
        <f>SUM(Y12:Y14)</f>
        <v>369</v>
      </c>
      <c r="Z15" s="48"/>
      <c r="AA15" s="90">
        <f>SUM(AA12:AA14)</f>
        <v>2901.25</v>
      </c>
      <c r="AB15" s="89">
        <f>SUM(AB12:AB14)</f>
        <v>330</v>
      </c>
      <c r="AC15" s="48"/>
      <c r="AD15" s="90">
        <f>SUM(AD12:AD14)</f>
        <v>2575</v>
      </c>
      <c r="AE15" s="89">
        <f>SUM(AE12:AE14)</f>
        <v>330</v>
      </c>
      <c r="AF15" s="48"/>
      <c r="AG15" s="90">
        <f>SUM(AG12:AG14)</f>
        <v>2580.5</v>
      </c>
      <c r="AH15" s="89">
        <f>SUM(AH12:AH14)</f>
        <v>324</v>
      </c>
      <c r="AI15" s="48"/>
      <c r="AJ15" s="90">
        <f>SUM(AJ12:AJ14)</f>
        <v>2551.5</v>
      </c>
      <c r="AK15" s="89">
        <f>SUM(AK12:AK14)</f>
        <v>490</v>
      </c>
      <c r="AL15" s="48"/>
      <c r="AM15" s="90">
        <f>SUM(AM12:AM14)</f>
        <v>3853</v>
      </c>
      <c r="AN15" s="91">
        <f>SUM(AN12:AN14)</f>
        <v>6010</v>
      </c>
      <c r="AO15" s="46">
        <f t="shared" ref="AO15:AP15" si="26">SUM(AO12:AO14)</f>
        <v>9164.25</v>
      </c>
      <c r="AP15" s="46">
        <f t="shared" si="26"/>
        <v>47061.75</v>
      </c>
    </row>
    <row r="16" spans="1:42">
      <c r="B16" s="92"/>
      <c r="C16" s="84"/>
      <c r="D16" s="48"/>
      <c r="E16" s="84"/>
      <c r="F16" s="85"/>
      <c r="G16" s="92"/>
      <c r="H16" s="48"/>
      <c r="I16" s="85"/>
      <c r="J16" s="92"/>
      <c r="K16" s="48"/>
      <c r="L16" s="85"/>
      <c r="M16" s="92"/>
      <c r="N16" s="48"/>
      <c r="O16" s="85"/>
      <c r="P16" s="92"/>
      <c r="Q16" s="48"/>
      <c r="R16" s="85"/>
      <c r="S16" s="92"/>
      <c r="T16" s="48"/>
      <c r="U16" s="85"/>
      <c r="V16" s="92"/>
      <c r="W16" s="48"/>
      <c r="X16" s="85"/>
      <c r="Y16" s="92"/>
      <c r="Z16" s="48"/>
      <c r="AA16" s="85"/>
      <c r="AB16" s="92"/>
      <c r="AC16" s="48"/>
      <c r="AD16" s="85"/>
      <c r="AE16" s="92"/>
      <c r="AF16" s="48"/>
      <c r="AG16" s="85"/>
      <c r="AH16" s="92"/>
      <c r="AI16" s="48"/>
      <c r="AJ16" s="85"/>
      <c r="AK16" s="92"/>
      <c r="AL16" s="48"/>
      <c r="AM16" s="85"/>
      <c r="AN16" s="93"/>
      <c r="AO16" s="43"/>
      <c r="AP16" s="43"/>
    </row>
    <row r="17" spans="1:42">
      <c r="A17" s="53" t="s">
        <v>189</v>
      </c>
      <c r="B17" s="89">
        <f>+B10+B15</f>
        <v>48800</v>
      </c>
      <c r="C17" s="84"/>
      <c r="D17" s="46">
        <f>SUM(D4:D16)</f>
        <v>44219</v>
      </c>
      <c r="E17" s="46"/>
      <c r="F17" s="94">
        <f>+F10+F15</f>
        <v>357485</v>
      </c>
      <c r="G17" s="89">
        <f>+G10+G15</f>
        <v>51089</v>
      </c>
      <c r="H17" s="46">
        <f>SUM(H4:H16)</f>
        <v>47341</v>
      </c>
      <c r="I17" s="94">
        <f>+I10+I15</f>
        <v>372481</v>
      </c>
      <c r="J17" s="89">
        <f>+J10+J15</f>
        <v>41338</v>
      </c>
      <c r="K17" s="46">
        <f>SUM(K4:K16)</f>
        <v>42314.25</v>
      </c>
      <c r="L17" s="94">
        <f>+L10+L15</f>
        <v>297303.75</v>
      </c>
      <c r="M17" s="89">
        <f>+M10+M15</f>
        <v>37964</v>
      </c>
      <c r="N17" s="46">
        <f>SUM(N4:N16)</f>
        <v>42724.75</v>
      </c>
      <c r="O17" s="94">
        <f>+O10+O15</f>
        <v>269919.25</v>
      </c>
      <c r="P17" s="89">
        <f>+P10+P15</f>
        <v>35023</v>
      </c>
      <c r="Q17" s="46">
        <f>SUM(Q4:Q16)</f>
        <v>40547.5</v>
      </c>
      <c r="R17" s="94">
        <f>+R10+R15</f>
        <v>247534.5</v>
      </c>
      <c r="S17" s="89">
        <f>+S10+S15</f>
        <v>26191</v>
      </c>
      <c r="T17" s="46">
        <f>SUM(T4:T16)</f>
        <v>28777.75</v>
      </c>
      <c r="U17" s="94">
        <f>+U10+U15</f>
        <v>185468.25</v>
      </c>
      <c r="V17" s="89">
        <f>+V10+V15</f>
        <v>47769</v>
      </c>
      <c r="W17" s="46">
        <f>SUM(W4:W16)</f>
        <v>55692.75</v>
      </c>
      <c r="X17" s="94">
        <f>+X10+X15</f>
        <v>333593.25</v>
      </c>
      <c r="Y17" s="89">
        <f>+Y10+Y15</f>
        <v>33597</v>
      </c>
      <c r="Z17" s="46">
        <f>SUM(Z4:Z16)</f>
        <v>37714.25</v>
      </c>
      <c r="AA17" s="94">
        <f>+AA10+AA15</f>
        <v>236621.75</v>
      </c>
      <c r="AB17" s="89">
        <f>+AB10+AB15</f>
        <v>28855</v>
      </c>
      <c r="AC17" s="46">
        <f>SUM(AC4:AC16)</f>
        <v>30083.75</v>
      </c>
      <c r="AD17" s="94">
        <f>+AD10+AD15</f>
        <v>204788.25</v>
      </c>
      <c r="AE17" s="89">
        <f>+AE10+AE15</f>
        <v>31548</v>
      </c>
      <c r="AF17" s="46">
        <f>SUM(AF4:AF16)</f>
        <v>30653</v>
      </c>
      <c r="AG17" s="94">
        <f>+AG10+AG15</f>
        <v>226867</v>
      </c>
      <c r="AH17" s="89">
        <f>+AH10+AH15</f>
        <v>37388</v>
      </c>
      <c r="AI17" s="46">
        <f>SUM(AI4:AI16)</f>
        <v>33824.5</v>
      </c>
      <c r="AJ17" s="94">
        <f>+AJ10+AJ15</f>
        <v>270913.5</v>
      </c>
      <c r="AK17" s="89">
        <f>+AK10+AK15</f>
        <v>39988</v>
      </c>
      <c r="AL17" s="46">
        <f>SUM(AL4:AL16)</f>
        <v>34773</v>
      </c>
      <c r="AM17" s="94">
        <f>+AM10+AM15</f>
        <v>292225</v>
      </c>
      <c r="AN17" s="91">
        <f>+AN10+AN15</f>
        <v>459550</v>
      </c>
      <c r="AO17" s="46">
        <f>+AO10+AO15</f>
        <v>468665.5</v>
      </c>
      <c r="AP17" s="56">
        <f>+AP10+AP15</f>
        <v>3295200.5</v>
      </c>
    </row>
    <row r="18" spans="1:42">
      <c r="B18" s="92"/>
      <c r="C18" s="84"/>
      <c r="D18" s="48"/>
      <c r="E18" s="48"/>
      <c r="F18" s="85"/>
      <c r="G18" s="92"/>
      <c r="H18" s="48"/>
      <c r="I18" s="85"/>
      <c r="J18" s="92"/>
      <c r="K18" s="48"/>
      <c r="L18" s="85"/>
      <c r="M18" s="92"/>
      <c r="N18" s="48"/>
      <c r="O18" s="85"/>
      <c r="P18" s="92"/>
      <c r="Q18" s="48"/>
      <c r="R18" s="85"/>
      <c r="S18" s="92"/>
      <c r="T18" s="48"/>
      <c r="U18" s="85"/>
      <c r="V18" s="92"/>
      <c r="W18" s="48"/>
      <c r="X18" s="85"/>
      <c r="Y18" s="92"/>
      <c r="Z18" s="48"/>
      <c r="AA18" s="85"/>
      <c r="AB18" s="92"/>
      <c r="AC18" s="48"/>
      <c r="AD18" s="85"/>
      <c r="AE18" s="92"/>
      <c r="AF18" s="48"/>
      <c r="AG18" s="85"/>
      <c r="AH18" s="92"/>
      <c r="AI18" s="48"/>
      <c r="AJ18" s="85"/>
      <c r="AK18" s="92"/>
      <c r="AL18" s="48"/>
      <c r="AM18" s="85"/>
      <c r="AN18" s="93"/>
      <c r="AO18" s="43"/>
      <c r="AP18" s="43"/>
    </row>
    <row r="19" spans="1:42">
      <c r="A19" s="37" t="s">
        <v>190</v>
      </c>
      <c r="B19" s="83">
        <v>338</v>
      </c>
      <c r="C19" s="84"/>
      <c r="D19" s="48"/>
      <c r="E19" s="84">
        <v>8.75</v>
      </c>
      <c r="F19" s="85">
        <f t="shared" ref="F19:F27" si="27">+B19*E19</f>
        <v>2957.5</v>
      </c>
      <c r="G19" s="83">
        <v>392</v>
      </c>
      <c r="H19" s="48"/>
      <c r="I19" s="85">
        <f t="shared" ref="I19:I27" si="28">+G19*$E19</f>
        <v>3430</v>
      </c>
      <c r="J19" s="83">
        <v>285</v>
      </c>
      <c r="K19" s="48"/>
      <c r="L19" s="85">
        <f t="shared" ref="L19:L27" si="29">+J19*$E19</f>
        <v>2493.75</v>
      </c>
      <c r="M19" s="83">
        <v>327</v>
      </c>
      <c r="N19" s="48"/>
      <c r="O19" s="85">
        <f t="shared" ref="O19:O27" si="30">+M19*$E19</f>
        <v>2861.25</v>
      </c>
      <c r="P19" s="83">
        <v>326</v>
      </c>
      <c r="Q19" s="48"/>
      <c r="R19" s="85">
        <f t="shared" ref="R19:R27" si="31">+P19*$E19</f>
        <v>2852.5</v>
      </c>
      <c r="S19" s="83">
        <v>255</v>
      </c>
      <c r="T19" s="48"/>
      <c r="U19" s="85">
        <f t="shared" ref="U19:U27" si="32">+S19*$E19</f>
        <v>2231.25</v>
      </c>
      <c r="V19" s="83">
        <v>290</v>
      </c>
      <c r="W19" s="48"/>
      <c r="X19" s="85">
        <f t="shared" ref="X19:X27" si="33">+V19*$E19</f>
        <v>2537.5</v>
      </c>
      <c r="Y19" s="83">
        <v>219</v>
      </c>
      <c r="Z19" s="48"/>
      <c r="AA19" s="85">
        <f t="shared" ref="AA19:AA27" si="34">+Y19*$E19</f>
        <v>1916.25</v>
      </c>
      <c r="AB19" s="83">
        <v>169</v>
      </c>
      <c r="AC19" s="48"/>
      <c r="AD19" s="85">
        <f t="shared" ref="AD19:AD27" si="35">+AB19*$E19</f>
        <v>1478.75</v>
      </c>
      <c r="AE19" s="83">
        <v>189</v>
      </c>
      <c r="AF19" s="48"/>
      <c r="AG19" s="85">
        <f t="shared" ref="AG19:AG27" si="36">+AE19*$E19</f>
        <v>1653.75</v>
      </c>
      <c r="AH19" s="83">
        <v>196</v>
      </c>
      <c r="AI19" s="48"/>
      <c r="AJ19" s="85">
        <f t="shared" ref="AJ19:AJ27" si="37">+AH19*$E19</f>
        <v>1715</v>
      </c>
      <c r="AK19" s="83">
        <v>247</v>
      </c>
      <c r="AL19" s="48"/>
      <c r="AM19" s="85">
        <f t="shared" ref="AM19:AM27" si="38">+AK19*$E19</f>
        <v>2161.25</v>
      </c>
      <c r="AN19" s="86">
        <f t="shared" ref="AN19:AN27" si="39">+B19+G19+J19+M19+P19+S19+V19+Y19+AB19+AE19+AH19+AK19</f>
        <v>3233</v>
      </c>
      <c r="AO19" s="43"/>
      <c r="AP19" s="43">
        <f t="shared" ref="AP19:AP27" si="40">+F19+I19+L19+O19+R19+U19+X19+AA19+AD19+AG19+AJ19+AM19</f>
        <v>28288.75</v>
      </c>
    </row>
    <row r="20" spans="1:42">
      <c r="A20" s="37" t="s">
        <v>191</v>
      </c>
      <c r="B20" s="83">
        <v>154</v>
      </c>
      <c r="C20" s="84"/>
      <c r="D20" s="48"/>
      <c r="E20" s="84">
        <v>10</v>
      </c>
      <c r="F20" s="85">
        <f t="shared" si="27"/>
        <v>1540</v>
      </c>
      <c r="G20" s="83">
        <v>193</v>
      </c>
      <c r="H20" s="48"/>
      <c r="I20" s="85">
        <f t="shared" si="28"/>
        <v>1930</v>
      </c>
      <c r="J20" s="83">
        <v>145</v>
      </c>
      <c r="K20" s="48"/>
      <c r="L20" s="85">
        <f t="shared" si="29"/>
        <v>1450</v>
      </c>
      <c r="M20" s="83">
        <v>101</v>
      </c>
      <c r="N20" s="48"/>
      <c r="O20" s="85">
        <f t="shared" si="30"/>
        <v>1010</v>
      </c>
      <c r="P20" s="83">
        <v>74</v>
      </c>
      <c r="Q20" s="48"/>
      <c r="R20" s="85">
        <f t="shared" si="31"/>
        <v>740</v>
      </c>
      <c r="S20" s="83">
        <v>51</v>
      </c>
      <c r="T20" s="48"/>
      <c r="U20" s="85">
        <f t="shared" si="32"/>
        <v>510</v>
      </c>
      <c r="V20" s="83">
        <v>66</v>
      </c>
      <c r="W20" s="48"/>
      <c r="X20" s="85">
        <f t="shared" si="33"/>
        <v>660</v>
      </c>
      <c r="Y20" s="83">
        <v>176</v>
      </c>
      <c r="Z20" s="48"/>
      <c r="AA20" s="85">
        <f t="shared" si="34"/>
        <v>1760</v>
      </c>
      <c r="AB20" s="83">
        <v>105</v>
      </c>
      <c r="AC20" s="48"/>
      <c r="AD20" s="85">
        <f t="shared" si="35"/>
        <v>1050</v>
      </c>
      <c r="AE20" s="83">
        <v>134</v>
      </c>
      <c r="AF20" s="48"/>
      <c r="AG20" s="85">
        <f t="shared" si="36"/>
        <v>1340</v>
      </c>
      <c r="AH20" s="83">
        <v>149</v>
      </c>
      <c r="AI20" s="48"/>
      <c r="AJ20" s="85">
        <f t="shared" si="37"/>
        <v>1490</v>
      </c>
      <c r="AK20" s="83">
        <v>283</v>
      </c>
      <c r="AL20" s="48"/>
      <c r="AM20" s="85">
        <f t="shared" si="38"/>
        <v>2830</v>
      </c>
      <c r="AN20" s="86">
        <f t="shared" si="39"/>
        <v>1631</v>
      </c>
      <c r="AO20" s="43"/>
      <c r="AP20" s="43">
        <f t="shared" si="40"/>
        <v>16310</v>
      </c>
    </row>
    <row r="21" spans="1:42">
      <c r="A21" s="37" t="s">
        <v>192</v>
      </c>
      <c r="B21" s="83">
        <v>163</v>
      </c>
      <c r="C21" s="84"/>
      <c r="D21" s="48"/>
      <c r="E21" s="84">
        <v>10</v>
      </c>
      <c r="F21" s="85">
        <f t="shared" si="27"/>
        <v>1630</v>
      </c>
      <c r="G21" s="83">
        <v>222</v>
      </c>
      <c r="H21" s="48"/>
      <c r="I21" s="85">
        <f t="shared" si="28"/>
        <v>2220</v>
      </c>
      <c r="J21" s="83">
        <v>131</v>
      </c>
      <c r="K21" s="48"/>
      <c r="L21" s="85">
        <f t="shared" si="29"/>
        <v>1310</v>
      </c>
      <c r="M21" s="83">
        <v>55</v>
      </c>
      <c r="N21" s="48"/>
      <c r="O21" s="85">
        <f t="shared" si="30"/>
        <v>550</v>
      </c>
      <c r="P21" s="83">
        <v>38</v>
      </c>
      <c r="Q21" s="48"/>
      <c r="R21" s="85">
        <f t="shared" si="31"/>
        <v>380</v>
      </c>
      <c r="S21" s="83">
        <v>31</v>
      </c>
      <c r="T21" s="48"/>
      <c r="U21" s="85">
        <f t="shared" si="32"/>
        <v>310</v>
      </c>
      <c r="V21" s="83">
        <v>23</v>
      </c>
      <c r="W21" s="48"/>
      <c r="X21" s="85">
        <f t="shared" si="33"/>
        <v>230</v>
      </c>
      <c r="Y21" s="83">
        <v>29</v>
      </c>
      <c r="Z21" s="48"/>
      <c r="AA21" s="85">
        <f t="shared" si="34"/>
        <v>290</v>
      </c>
      <c r="AB21" s="83">
        <v>59</v>
      </c>
      <c r="AC21" s="48"/>
      <c r="AD21" s="85">
        <f t="shared" si="35"/>
        <v>590</v>
      </c>
      <c r="AE21" s="83">
        <v>70</v>
      </c>
      <c r="AF21" s="48"/>
      <c r="AG21" s="85">
        <f t="shared" si="36"/>
        <v>700</v>
      </c>
      <c r="AH21" s="83">
        <v>160</v>
      </c>
      <c r="AI21" s="48"/>
      <c r="AJ21" s="85">
        <f t="shared" si="37"/>
        <v>1600</v>
      </c>
      <c r="AK21" s="83">
        <v>374</v>
      </c>
      <c r="AL21" s="48"/>
      <c r="AM21" s="85">
        <f t="shared" si="38"/>
        <v>3740</v>
      </c>
      <c r="AN21" s="86">
        <f t="shared" si="39"/>
        <v>1355</v>
      </c>
      <c r="AO21" s="43"/>
      <c r="AP21" s="43">
        <f t="shared" si="40"/>
        <v>13550</v>
      </c>
    </row>
    <row r="22" spans="1:42">
      <c r="A22" s="37" t="s">
        <v>193</v>
      </c>
      <c r="B22" s="83">
        <v>3086</v>
      </c>
      <c r="C22" s="84"/>
      <c r="D22" s="48"/>
      <c r="E22" s="84">
        <v>6.75</v>
      </c>
      <c r="F22" s="85">
        <f t="shared" si="27"/>
        <v>20830.5</v>
      </c>
      <c r="G22" s="83">
        <v>3682</v>
      </c>
      <c r="H22" s="48"/>
      <c r="I22" s="85">
        <f t="shared" si="28"/>
        <v>24853.5</v>
      </c>
      <c r="J22" s="83">
        <v>3522</v>
      </c>
      <c r="K22" s="48"/>
      <c r="L22" s="85">
        <f t="shared" si="29"/>
        <v>23773.5</v>
      </c>
      <c r="M22" s="83">
        <v>2989</v>
      </c>
      <c r="N22" s="48"/>
      <c r="O22" s="85">
        <f t="shared" si="30"/>
        <v>20175.75</v>
      </c>
      <c r="P22" s="83">
        <v>2733</v>
      </c>
      <c r="Q22" s="48"/>
      <c r="R22" s="85">
        <f t="shared" si="31"/>
        <v>18447.75</v>
      </c>
      <c r="S22" s="83">
        <v>2084</v>
      </c>
      <c r="T22" s="48"/>
      <c r="U22" s="85">
        <f t="shared" si="32"/>
        <v>14067</v>
      </c>
      <c r="V22" s="83">
        <v>2968</v>
      </c>
      <c r="W22" s="48"/>
      <c r="X22" s="85">
        <f t="shared" si="33"/>
        <v>20034</v>
      </c>
      <c r="Y22" s="83">
        <v>2301</v>
      </c>
      <c r="Z22" s="48"/>
      <c r="AA22" s="85">
        <f t="shared" si="34"/>
        <v>15531.75</v>
      </c>
      <c r="AB22" s="83">
        <v>2112</v>
      </c>
      <c r="AC22" s="48"/>
      <c r="AD22" s="85">
        <f t="shared" si="35"/>
        <v>14256</v>
      </c>
      <c r="AE22" s="83">
        <v>2223</v>
      </c>
      <c r="AF22" s="48"/>
      <c r="AG22" s="85">
        <f t="shared" si="36"/>
        <v>15005.25</v>
      </c>
      <c r="AH22" s="83">
        <v>2402</v>
      </c>
      <c r="AI22" s="48"/>
      <c r="AJ22" s="85">
        <f t="shared" si="37"/>
        <v>16213.5</v>
      </c>
      <c r="AK22" s="83">
        <v>2427</v>
      </c>
      <c r="AL22" s="48"/>
      <c r="AM22" s="85">
        <f t="shared" si="38"/>
        <v>16382.25</v>
      </c>
      <c r="AN22" s="86">
        <f t="shared" si="39"/>
        <v>32529</v>
      </c>
      <c r="AO22" s="43"/>
      <c r="AP22" s="43">
        <f t="shared" si="40"/>
        <v>219570.75</v>
      </c>
    </row>
    <row r="23" spans="1:42">
      <c r="A23" s="37" t="s">
        <v>194</v>
      </c>
      <c r="B23" s="83">
        <v>727</v>
      </c>
      <c r="C23" s="84"/>
      <c r="D23" s="48"/>
      <c r="E23" s="84">
        <v>8</v>
      </c>
      <c r="F23" s="85">
        <f t="shared" si="27"/>
        <v>5816</v>
      </c>
      <c r="G23" s="83">
        <v>730</v>
      </c>
      <c r="H23" s="48"/>
      <c r="I23" s="85">
        <f t="shared" si="28"/>
        <v>5840</v>
      </c>
      <c r="J23" s="83">
        <v>637</v>
      </c>
      <c r="K23" s="48"/>
      <c r="L23" s="85">
        <f t="shared" si="29"/>
        <v>5096</v>
      </c>
      <c r="M23" s="83">
        <v>415</v>
      </c>
      <c r="N23" s="48"/>
      <c r="O23" s="85">
        <f t="shared" si="30"/>
        <v>3320</v>
      </c>
      <c r="P23" s="83">
        <v>400</v>
      </c>
      <c r="Q23" s="48"/>
      <c r="R23" s="85">
        <f t="shared" si="31"/>
        <v>3200</v>
      </c>
      <c r="S23" s="83">
        <v>323</v>
      </c>
      <c r="T23" s="48"/>
      <c r="U23" s="85">
        <f t="shared" si="32"/>
        <v>2584</v>
      </c>
      <c r="V23" s="83">
        <v>438</v>
      </c>
      <c r="W23" s="48"/>
      <c r="X23" s="85">
        <f t="shared" si="33"/>
        <v>3504</v>
      </c>
      <c r="Y23" s="83">
        <v>443</v>
      </c>
      <c r="Z23" s="48"/>
      <c r="AA23" s="85">
        <f t="shared" si="34"/>
        <v>3544</v>
      </c>
      <c r="AB23" s="83">
        <v>505</v>
      </c>
      <c r="AC23" s="48"/>
      <c r="AD23" s="85">
        <f t="shared" si="35"/>
        <v>4040</v>
      </c>
      <c r="AE23" s="83">
        <v>625</v>
      </c>
      <c r="AF23" s="48"/>
      <c r="AG23" s="85">
        <f t="shared" si="36"/>
        <v>5000</v>
      </c>
      <c r="AH23" s="83">
        <v>731</v>
      </c>
      <c r="AI23" s="48"/>
      <c r="AJ23" s="85">
        <f t="shared" si="37"/>
        <v>5848</v>
      </c>
      <c r="AK23" s="83">
        <v>892</v>
      </c>
      <c r="AL23" s="48"/>
      <c r="AM23" s="85">
        <f t="shared" si="38"/>
        <v>7136</v>
      </c>
      <c r="AN23" s="86">
        <f t="shared" si="39"/>
        <v>6866</v>
      </c>
      <c r="AO23" s="43"/>
      <c r="AP23" s="43">
        <f t="shared" si="40"/>
        <v>54928</v>
      </c>
    </row>
    <row r="24" spans="1:42">
      <c r="A24" s="37" t="s">
        <v>195</v>
      </c>
      <c r="B24" s="83">
        <v>2032</v>
      </c>
      <c r="C24" s="84"/>
      <c r="D24" s="48"/>
      <c r="E24" s="84">
        <v>8</v>
      </c>
      <c r="F24" s="85">
        <f t="shared" si="27"/>
        <v>16256</v>
      </c>
      <c r="G24" s="83">
        <v>1976</v>
      </c>
      <c r="H24" s="48"/>
      <c r="I24" s="85">
        <f t="shared" si="28"/>
        <v>15808</v>
      </c>
      <c r="J24" s="83">
        <v>1493</v>
      </c>
      <c r="K24" s="48"/>
      <c r="L24" s="85">
        <f t="shared" si="29"/>
        <v>11944</v>
      </c>
      <c r="M24" s="83">
        <v>856</v>
      </c>
      <c r="N24" s="48"/>
      <c r="O24" s="85">
        <f t="shared" si="30"/>
        <v>6848</v>
      </c>
      <c r="P24" s="83">
        <v>622</v>
      </c>
      <c r="Q24" s="48"/>
      <c r="R24" s="85">
        <f t="shared" si="31"/>
        <v>4976</v>
      </c>
      <c r="S24" s="83">
        <v>612</v>
      </c>
      <c r="T24" s="48"/>
      <c r="U24" s="85">
        <f t="shared" si="32"/>
        <v>4896</v>
      </c>
      <c r="V24" s="83">
        <v>517</v>
      </c>
      <c r="W24" s="48"/>
      <c r="X24" s="85">
        <f t="shared" si="33"/>
        <v>4136</v>
      </c>
      <c r="Y24" s="83">
        <v>627</v>
      </c>
      <c r="Z24" s="48"/>
      <c r="AA24" s="85">
        <f t="shared" si="34"/>
        <v>5016</v>
      </c>
      <c r="AB24" s="83">
        <v>1101</v>
      </c>
      <c r="AC24" s="48"/>
      <c r="AD24" s="85">
        <f t="shared" si="35"/>
        <v>8808</v>
      </c>
      <c r="AE24" s="83">
        <v>1507</v>
      </c>
      <c r="AF24" s="48"/>
      <c r="AG24" s="85">
        <f t="shared" si="36"/>
        <v>12056</v>
      </c>
      <c r="AH24" s="83">
        <v>1838</v>
      </c>
      <c r="AI24" s="48"/>
      <c r="AJ24" s="85">
        <f t="shared" si="37"/>
        <v>14704</v>
      </c>
      <c r="AK24" s="83">
        <v>2218</v>
      </c>
      <c r="AL24" s="48"/>
      <c r="AM24" s="85">
        <f t="shared" si="38"/>
        <v>17744</v>
      </c>
      <c r="AN24" s="86">
        <f t="shared" si="39"/>
        <v>15399</v>
      </c>
      <c r="AO24" s="43"/>
      <c r="AP24" s="43">
        <f t="shared" si="40"/>
        <v>123192</v>
      </c>
    </row>
    <row r="25" spans="1:42">
      <c r="A25" s="37" t="s">
        <v>196</v>
      </c>
      <c r="B25" s="83">
        <v>15</v>
      </c>
      <c r="C25" s="84"/>
      <c r="D25" s="48"/>
      <c r="E25" s="84">
        <v>7.75</v>
      </c>
      <c r="F25" s="85">
        <f t="shared" si="27"/>
        <v>116.25</v>
      </c>
      <c r="G25" s="83">
        <v>15</v>
      </c>
      <c r="H25" s="48"/>
      <c r="I25" s="85">
        <f t="shared" si="28"/>
        <v>116.25</v>
      </c>
      <c r="J25" s="83">
        <v>10</v>
      </c>
      <c r="K25" s="48"/>
      <c r="L25" s="85">
        <f t="shared" si="29"/>
        <v>77.5</v>
      </c>
      <c r="M25" s="83">
        <v>7</v>
      </c>
      <c r="N25" s="48"/>
      <c r="O25" s="85">
        <f t="shared" si="30"/>
        <v>54.25</v>
      </c>
      <c r="P25" s="83">
        <v>0</v>
      </c>
      <c r="Q25" s="48"/>
      <c r="R25" s="85">
        <f t="shared" si="31"/>
        <v>0</v>
      </c>
      <c r="S25" s="83">
        <v>1</v>
      </c>
      <c r="T25" s="48"/>
      <c r="U25" s="85">
        <f t="shared" si="32"/>
        <v>7.75</v>
      </c>
      <c r="V25" s="83">
        <v>3</v>
      </c>
      <c r="W25" s="48"/>
      <c r="X25" s="85">
        <f t="shared" si="33"/>
        <v>23.25</v>
      </c>
      <c r="Y25" s="83">
        <v>4</v>
      </c>
      <c r="Z25" s="48"/>
      <c r="AA25" s="85">
        <f t="shared" si="34"/>
        <v>31</v>
      </c>
      <c r="AB25" s="83">
        <v>3</v>
      </c>
      <c r="AC25" s="48"/>
      <c r="AD25" s="85">
        <f t="shared" si="35"/>
        <v>23.25</v>
      </c>
      <c r="AE25" s="83">
        <v>7</v>
      </c>
      <c r="AF25" s="48"/>
      <c r="AG25" s="85">
        <f t="shared" si="36"/>
        <v>54.25</v>
      </c>
      <c r="AH25" s="83">
        <v>6</v>
      </c>
      <c r="AI25" s="48"/>
      <c r="AJ25" s="85">
        <f t="shared" si="37"/>
        <v>46.5</v>
      </c>
      <c r="AK25" s="83">
        <v>46</v>
      </c>
      <c r="AL25" s="48"/>
      <c r="AM25" s="85">
        <f t="shared" si="38"/>
        <v>356.5</v>
      </c>
      <c r="AN25" s="86">
        <f t="shared" si="39"/>
        <v>117</v>
      </c>
      <c r="AO25" s="43"/>
      <c r="AP25" s="43">
        <f t="shared" si="40"/>
        <v>906.75</v>
      </c>
    </row>
    <row r="26" spans="1:42">
      <c r="A26" s="37" t="s">
        <v>197</v>
      </c>
      <c r="B26" s="83">
        <v>48</v>
      </c>
      <c r="C26" s="84"/>
      <c r="D26" s="48"/>
      <c r="E26" s="84">
        <v>8</v>
      </c>
      <c r="F26" s="85">
        <f t="shared" si="27"/>
        <v>384</v>
      </c>
      <c r="G26" s="83">
        <v>78</v>
      </c>
      <c r="H26" s="48"/>
      <c r="I26" s="85">
        <f t="shared" si="28"/>
        <v>624</v>
      </c>
      <c r="J26" s="83">
        <v>63</v>
      </c>
      <c r="K26" s="48"/>
      <c r="L26" s="85">
        <f t="shared" si="29"/>
        <v>504</v>
      </c>
      <c r="M26" s="83">
        <v>50</v>
      </c>
      <c r="N26" s="48"/>
      <c r="O26" s="85">
        <f t="shared" si="30"/>
        <v>400</v>
      </c>
      <c r="P26" s="83">
        <v>12</v>
      </c>
      <c r="Q26" s="48"/>
      <c r="R26" s="85">
        <f t="shared" si="31"/>
        <v>96</v>
      </c>
      <c r="S26" s="83">
        <v>17</v>
      </c>
      <c r="T26" s="48"/>
      <c r="U26" s="85">
        <f t="shared" si="32"/>
        <v>136</v>
      </c>
      <c r="V26" s="83">
        <v>20</v>
      </c>
      <c r="W26" s="48"/>
      <c r="X26" s="85">
        <f t="shared" si="33"/>
        <v>160</v>
      </c>
      <c r="Y26" s="83">
        <v>17</v>
      </c>
      <c r="Z26" s="48"/>
      <c r="AA26" s="85">
        <f t="shared" si="34"/>
        <v>136</v>
      </c>
      <c r="AB26" s="83">
        <v>26</v>
      </c>
      <c r="AC26" s="48"/>
      <c r="AD26" s="85">
        <f t="shared" si="35"/>
        <v>208</v>
      </c>
      <c r="AE26" s="83">
        <v>31</v>
      </c>
      <c r="AF26" s="48"/>
      <c r="AG26" s="85">
        <f t="shared" si="36"/>
        <v>248</v>
      </c>
      <c r="AH26" s="83">
        <v>45</v>
      </c>
      <c r="AI26" s="48"/>
      <c r="AJ26" s="85">
        <f t="shared" si="37"/>
        <v>360</v>
      </c>
      <c r="AK26" s="83">
        <v>123</v>
      </c>
      <c r="AL26" s="48"/>
      <c r="AM26" s="85">
        <f t="shared" si="38"/>
        <v>984</v>
      </c>
      <c r="AN26" s="86">
        <f t="shared" si="39"/>
        <v>530</v>
      </c>
      <c r="AO26" s="43"/>
      <c r="AP26" s="43">
        <f t="shared" si="40"/>
        <v>4240</v>
      </c>
    </row>
    <row r="27" spans="1:42">
      <c r="A27" s="37" t="s">
        <v>198</v>
      </c>
      <c r="B27" s="83">
        <v>38</v>
      </c>
      <c r="C27" s="84"/>
      <c r="D27" s="48"/>
      <c r="E27" s="84">
        <v>8</v>
      </c>
      <c r="F27" s="85">
        <f t="shared" si="27"/>
        <v>304</v>
      </c>
      <c r="G27" s="83">
        <v>110</v>
      </c>
      <c r="H27" s="48"/>
      <c r="I27" s="85">
        <f t="shared" si="28"/>
        <v>880</v>
      </c>
      <c r="J27" s="83">
        <v>22</v>
      </c>
      <c r="K27" s="48"/>
      <c r="L27" s="85">
        <f t="shared" si="29"/>
        <v>176</v>
      </c>
      <c r="M27" s="83">
        <v>11</v>
      </c>
      <c r="N27" s="48"/>
      <c r="O27" s="85">
        <f t="shared" si="30"/>
        <v>88</v>
      </c>
      <c r="P27" s="83">
        <v>10</v>
      </c>
      <c r="Q27" s="48"/>
      <c r="R27" s="85">
        <f t="shared" si="31"/>
        <v>80</v>
      </c>
      <c r="S27" s="83">
        <v>13</v>
      </c>
      <c r="T27" s="48"/>
      <c r="U27" s="85">
        <f t="shared" si="32"/>
        <v>104</v>
      </c>
      <c r="V27" s="83">
        <v>11</v>
      </c>
      <c r="W27" s="48"/>
      <c r="X27" s="85">
        <f t="shared" si="33"/>
        <v>88</v>
      </c>
      <c r="Y27" s="83">
        <v>9</v>
      </c>
      <c r="Z27" s="48"/>
      <c r="AA27" s="85">
        <f t="shared" si="34"/>
        <v>72</v>
      </c>
      <c r="AB27" s="83">
        <v>17</v>
      </c>
      <c r="AC27" s="48"/>
      <c r="AD27" s="85">
        <f t="shared" si="35"/>
        <v>136</v>
      </c>
      <c r="AE27" s="83">
        <v>14</v>
      </c>
      <c r="AF27" s="48"/>
      <c r="AG27" s="85">
        <f t="shared" si="36"/>
        <v>112</v>
      </c>
      <c r="AH27" s="83">
        <v>14</v>
      </c>
      <c r="AI27" s="48"/>
      <c r="AJ27" s="85">
        <f t="shared" si="37"/>
        <v>112</v>
      </c>
      <c r="AK27" s="83">
        <v>57</v>
      </c>
      <c r="AL27" s="48"/>
      <c r="AM27" s="85">
        <f t="shared" si="38"/>
        <v>456</v>
      </c>
      <c r="AN27" s="86">
        <f t="shared" si="39"/>
        <v>326</v>
      </c>
      <c r="AO27" s="43"/>
      <c r="AP27" s="43">
        <f t="shared" si="40"/>
        <v>2608</v>
      </c>
    </row>
    <row r="28" spans="1:42">
      <c r="A28" s="53" t="s">
        <v>199</v>
      </c>
      <c r="B28" s="89">
        <f>SUM(B19:B27)</f>
        <v>6601</v>
      </c>
      <c r="C28" s="84"/>
      <c r="D28" s="48"/>
      <c r="E28" s="46"/>
      <c r="F28" s="56">
        <f>SUM(F19:F27)</f>
        <v>49834.25</v>
      </c>
      <c r="G28" s="95">
        <f>SUM(G19:G27)</f>
        <v>7398</v>
      </c>
      <c r="H28" s="48"/>
      <c r="I28" s="56">
        <f>SUM(I19:I27)</f>
        <v>55701.75</v>
      </c>
      <c r="J28" s="95">
        <f>SUM(J19:J27)</f>
        <v>6308</v>
      </c>
      <c r="K28" s="48"/>
      <c r="L28" s="56">
        <f>SUM(L19:L27)</f>
        <v>46824.75</v>
      </c>
      <c r="M28" s="95">
        <f>SUM(M19:M27)</f>
        <v>4811</v>
      </c>
      <c r="N28" s="48"/>
      <c r="O28" s="56">
        <f>SUM(O19:O27)</f>
        <v>35307.25</v>
      </c>
      <c r="P28" s="95">
        <f>SUM(P19:P27)</f>
        <v>4215</v>
      </c>
      <c r="Q28" s="48"/>
      <c r="R28" s="56">
        <f>SUM(R19:R27)</f>
        <v>30772.25</v>
      </c>
      <c r="S28" s="95">
        <f>SUM(S19:S27)</f>
        <v>3387</v>
      </c>
      <c r="T28" s="48"/>
      <c r="U28" s="56">
        <f>SUM(U19:U27)</f>
        <v>24846</v>
      </c>
      <c r="V28" s="95">
        <f>SUM(V19:V27)</f>
        <v>4336</v>
      </c>
      <c r="W28" s="48"/>
      <c r="X28" s="56">
        <f>SUM(X19:X27)</f>
        <v>31372.75</v>
      </c>
      <c r="Y28" s="95">
        <f>SUM(Y19:Y27)</f>
        <v>3825</v>
      </c>
      <c r="Z28" s="48"/>
      <c r="AA28" s="56">
        <f>SUM(AA19:AA27)</f>
        <v>28297</v>
      </c>
      <c r="AB28" s="95">
        <f>SUM(AB19:AB27)</f>
        <v>4097</v>
      </c>
      <c r="AC28" s="48"/>
      <c r="AD28" s="56">
        <f>SUM(AD19:AD27)</f>
        <v>30590</v>
      </c>
      <c r="AE28" s="95">
        <f>SUM(AE19:AE27)</f>
        <v>4800</v>
      </c>
      <c r="AF28" s="48"/>
      <c r="AG28" s="56">
        <f>SUM(AG19:AG27)</f>
        <v>36169.25</v>
      </c>
      <c r="AH28" s="95">
        <f>SUM(AH19:AH27)</f>
        <v>5541</v>
      </c>
      <c r="AI28" s="48"/>
      <c r="AJ28" s="56">
        <f>SUM(AJ19:AJ27)</f>
        <v>42089</v>
      </c>
      <c r="AK28" s="95">
        <f>SUM(AK19:AK27)</f>
        <v>6667</v>
      </c>
      <c r="AL28" s="48"/>
      <c r="AM28" s="56">
        <f>SUM(AM19:AM27)</f>
        <v>51790</v>
      </c>
      <c r="AN28" s="91">
        <f>SUM(AN19:AN27)</f>
        <v>61986</v>
      </c>
      <c r="AO28" s="43"/>
      <c r="AP28" s="46">
        <f t="shared" ref="AP28" si="41">SUM(AP19:AP27)</f>
        <v>463594.25</v>
      </c>
    </row>
    <row r="29" spans="1:42">
      <c r="B29" s="92"/>
      <c r="C29" s="84"/>
      <c r="D29" s="48"/>
      <c r="E29" s="48"/>
      <c r="F29" s="85"/>
      <c r="G29" s="92"/>
      <c r="H29" s="48"/>
      <c r="I29" s="85"/>
      <c r="J29" s="92"/>
      <c r="K29" s="48"/>
      <c r="L29" s="85"/>
      <c r="M29" s="92"/>
      <c r="N29" s="48"/>
      <c r="O29" s="85"/>
      <c r="P29" s="92"/>
      <c r="Q29" s="48"/>
      <c r="R29" s="85"/>
      <c r="S29" s="92"/>
      <c r="T29" s="48"/>
      <c r="U29" s="85"/>
      <c r="V29" s="92"/>
      <c r="W29" s="48"/>
      <c r="X29" s="85"/>
      <c r="Y29" s="92"/>
      <c r="Z29" s="48"/>
      <c r="AA29" s="85"/>
      <c r="AB29" s="92"/>
      <c r="AC29" s="48"/>
      <c r="AD29" s="85"/>
      <c r="AE29" s="92"/>
      <c r="AF29" s="48"/>
      <c r="AG29" s="85"/>
      <c r="AH29" s="92"/>
      <c r="AI29" s="48"/>
      <c r="AJ29" s="85"/>
      <c r="AK29" s="92"/>
      <c r="AL29" s="48"/>
      <c r="AM29" s="85"/>
      <c r="AN29" s="93"/>
      <c r="AO29" s="43"/>
      <c r="AP29" s="43"/>
    </row>
    <row r="30" spans="1:42">
      <c r="A30" s="37" t="s">
        <v>6</v>
      </c>
      <c r="B30" s="89">
        <f>+B17+B28</f>
        <v>55401</v>
      </c>
      <c r="C30" s="84"/>
      <c r="D30" s="56">
        <f>+D17</f>
        <v>44219</v>
      </c>
      <c r="E30" s="48"/>
      <c r="F30" s="90">
        <f>+F17+F28</f>
        <v>407319.25</v>
      </c>
      <c r="G30" s="89">
        <f>+G17+G28</f>
        <v>58487</v>
      </c>
      <c r="H30" s="56">
        <f>+H17</f>
        <v>47341</v>
      </c>
      <c r="I30" s="90">
        <f>+I17+I28</f>
        <v>428182.75</v>
      </c>
      <c r="J30" s="89">
        <f>+J17+J28</f>
        <v>47646</v>
      </c>
      <c r="K30" s="56">
        <f>+K17</f>
        <v>42314.25</v>
      </c>
      <c r="L30" s="90">
        <f>+L17+L28</f>
        <v>344128.5</v>
      </c>
      <c r="M30" s="89">
        <f>+M17+M28</f>
        <v>42775</v>
      </c>
      <c r="N30" s="56">
        <f>+N17</f>
        <v>42724.75</v>
      </c>
      <c r="O30" s="90">
        <f>+O17+O28</f>
        <v>305226.5</v>
      </c>
      <c r="P30" s="89">
        <f>+P17+P28</f>
        <v>39238</v>
      </c>
      <c r="Q30" s="56">
        <f>+Q17</f>
        <v>40547.5</v>
      </c>
      <c r="R30" s="90">
        <f>+R17+R28</f>
        <v>278306.75</v>
      </c>
      <c r="S30" s="89">
        <f>+S17+S28</f>
        <v>29578</v>
      </c>
      <c r="T30" s="56">
        <f>+T17</f>
        <v>28777.75</v>
      </c>
      <c r="U30" s="90">
        <f>+U17+U28</f>
        <v>210314.25</v>
      </c>
      <c r="V30" s="89">
        <f>+V17+V28</f>
        <v>52105</v>
      </c>
      <c r="W30" s="56">
        <f>+W17</f>
        <v>55692.75</v>
      </c>
      <c r="X30" s="90">
        <f>+X17+X28</f>
        <v>364966</v>
      </c>
      <c r="Y30" s="89">
        <f>+Y17+Y28</f>
        <v>37422</v>
      </c>
      <c r="Z30" s="56">
        <f>+Z17</f>
        <v>37714.25</v>
      </c>
      <c r="AA30" s="90">
        <f>+AA17+AA28</f>
        <v>264918.75</v>
      </c>
      <c r="AB30" s="89">
        <f>+AB17+AB28</f>
        <v>32952</v>
      </c>
      <c r="AC30" s="56">
        <f>+AC17</f>
        <v>30083.75</v>
      </c>
      <c r="AD30" s="90">
        <f>+AD17+AD28</f>
        <v>235378.25</v>
      </c>
      <c r="AE30" s="89">
        <f>+AE17+AE28</f>
        <v>36348</v>
      </c>
      <c r="AF30" s="56">
        <f>+AF17</f>
        <v>30653</v>
      </c>
      <c r="AG30" s="90">
        <f>+AG17+AG28</f>
        <v>263036.25</v>
      </c>
      <c r="AH30" s="89">
        <f>+AH17+AH28</f>
        <v>42929</v>
      </c>
      <c r="AI30" s="56">
        <f>+AI17</f>
        <v>33824.5</v>
      </c>
      <c r="AJ30" s="90">
        <f>+AJ17+AJ28</f>
        <v>313002.5</v>
      </c>
      <c r="AK30" s="89">
        <f>+AK17+AK28</f>
        <v>46655</v>
      </c>
      <c r="AL30" s="56">
        <f>+AL17</f>
        <v>34773</v>
      </c>
      <c r="AM30" s="90">
        <f>+AM17+AM28</f>
        <v>344015</v>
      </c>
      <c r="AN30" s="91">
        <f>+AN10+AN15+AN28</f>
        <v>521536</v>
      </c>
      <c r="AO30" s="56">
        <f>+AO17</f>
        <v>468665.5</v>
      </c>
      <c r="AP30" s="46">
        <f>+AP10+AP15+AP28</f>
        <v>3758794.75</v>
      </c>
    </row>
    <row r="31" spans="1:42">
      <c r="H31" s="48"/>
      <c r="I31" s="48"/>
      <c r="K31" s="48"/>
      <c r="L31" s="48"/>
      <c r="N31" s="48"/>
      <c r="O31" s="48"/>
      <c r="Q31" s="48"/>
      <c r="R31" s="48"/>
      <c r="T31" s="48"/>
      <c r="U31" s="48"/>
      <c r="W31" s="48"/>
      <c r="X31" s="48"/>
      <c r="Z31" s="48"/>
      <c r="AA31" s="48"/>
      <c r="AC31" s="48"/>
      <c r="AD31" s="48"/>
      <c r="AF31" s="48"/>
      <c r="AG31" s="48"/>
      <c r="AI31" s="48"/>
      <c r="AJ31" s="48"/>
      <c r="AL31" s="48"/>
      <c r="AM31" s="48"/>
      <c r="AN31" s="93"/>
      <c r="AO31" s="48"/>
      <c r="AP31" s="48"/>
    </row>
    <row r="32" spans="1:42">
      <c r="A32" s="37" t="s">
        <v>200</v>
      </c>
      <c r="D32" s="43">
        <f>+D30</f>
        <v>44219</v>
      </c>
      <c r="H32" s="43">
        <f>+H30</f>
        <v>47341</v>
      </c>
      <c r="I32" s="48"/>
      <c r="K32" s="43">
        <f>+K30</f>
        <v>42314.25</v>
      </c>
      <c r="L32" s="48"/>
      <c r="N32" s="43">
        <f>+N30</f>
        <v>42724.75</v>
      </c>
      <c r="O32" s="48"/>
      <c r="Q32" s="43">
        <f>+Q30</f>
        <v>40547.5</v>
      </c>
      <c r="R32" s="48"/>
      <c r="T32" s="43">
        <f>+T30</f>
        <v>28777.75</v>
      </c>
      <c r="U32" s="48"/>
      <c r="W32" s="43">
        <f>+W30</f>
        <v>55692.75</v>
      </c>
      <c r="X32" s="48"/>
      <c r="Z32" s="43">
        <f>+Z30</f>
        <v>37714.25</v>
      </c>
      <c r="AA32" s="48"/>
      <c r="AC32" s="43">
        <f>+AC30</f>
        <v>30083.75</v>
      </c>
      <c r="AD32" s="48"/>
      <c r="AF32" s="43">
        <f>+AF30</f>
        <v>30653</v>
      </c>
      <c r="AG32" s="48"/>
      <c r="AI32" s="43">
        <f>+AI30</f>
        <v>33824.5</v>
      </c>
      <c r="AJ32" s="48"/>
      <c r="AL32" s="43">
        <f>+AL30</f>
        <v>34773</v>
      </c>
      <c r="AM32" s="48"/>
      <c r="AN32" s="93"/>
      <c r="AO32" s="43">
        <f>+AO4+AO7+AO12</f>
        <v>468665.5</v>
      </c>
      <c r="AP32" s="48"/>
    </row>
  </sheetData>
  <mergeCells count="14">
    <mergeCell ref="P2:R2"/>
    <mergeCell ref="A1:A2"/>
    <mergeCell ref="B2:F2"/>
    <mergeCell ref="G2:I2"/>
    <mergeCell ref="J2:L2"/>
    <mergeCell ref="M2:O2"/>
    <mergeCell ref="AK2:AM2"/>
    <mergeCell ref="AN2:AP2"/>
    <mergeCell ref="S2:U2"/>
    <mergeCell ref="V2:X2"/>
    <mergeCell ref="Y2:AA2"/>
    <mergeCell ref="AB2:AD2"/>
    <mergeCell ref="AE2:AG2"/>
    <mergeCell ref="AH2:AJ2"/>
  </mergeCells>
  <pageMargins left="0.2" right="0.15" top="0.56999999999999995" bottom="0.34" header="0.3" footer="0.16"/>
  <pageSetup paperSize="5" scale="73" orientation="landscape" r:id="rId1"/>
  <headerFooter>
    <oddFooter>&amp;C&amp;Z&amp;F&amp;R&amp;8&amp;P of &amp;N</oddFooter>
  </headerFooter>
  <colBreaks count="1" manualBreakCount="1">
    <brk id="2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5DD26AA61AEC438713239C5D34F7C5" ma:contentTypeVersion="4" ma:contentTypeDescription="Create a new document." ma:contentTypeScope="" ma:versionID="1f1d664d2d7548df9008ff3f159dcf26">
  <xsd:schema xmlns:xsd="http://www.w3.org/2001/XMLSchema" xmlns:xs="http://www.w3.org/2001/XMLSchema" xmlns:p="http://schemas.microsoft.com/office/2006/metadata/properties" xmlns:ns2="735c679e-a73a-4d40-ac37-586f07e9723a" xmlns:ns3="97f38cb2-3311-4671-91cc-d9fdb7cb0538" targetNamespace="http://schemas.microsoft.com/office/2006/metadata/properties" ma:root="true" ma:fieldsID="acd65cb2aa218f933c16774f98199b35" ns2:_="" ns3:_="">
    <xsd:import namespace="735c679e-a73a-4d40-ac37-586f07e9723a"/>
    <xsd:import namespace="97f38cb2-3311-4671-91cc-d9fdb7cb05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c679e-a73a-4d40-ac37-586f07e97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38cb2-3311-4671-91cc-d9fdb7cb0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34E712-8CDF-4C92-B3C1-E13001944300}"/>
</file>

<file path=customXml/itemProps2.xml><?xml version="1.0" encoding="utf-8"?>
<ds:datastoreItem xmlns:ds="http://schemas.openxmlformats.org/officeDocument/2006/customXml" ds:itemID="{402DF011-46BB-4B88-B1A6-4EC0ADB2AA28}"/>
</file>

<file path=customXml/itemProps3.xml><?xml version="1.0" encoding="utf-8"?>
<ds:datastoreItem xmlns:ds="http://schemas.openxmlformats.org/officeDocument/2006/customXml" ds:itemID="{7A5B69AA-5165-47D5-903D-1A6A9A5D6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Holmes, Laura (PARKS)</cp:lastModifiedBy>
  <cp:revision/>
  <dcterms:created xsi:type="dcterms:W3CDTF">2022-08-22T22:15:17Z</dcterms:created>
  <dcterms:modified xsi:type="dcterms:W3CDTF">2022-09-13T00:08:32Z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2022-08-22T22:15:24Z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3f2c7445-3f9d-4701-a4cf-75f733759692</vt:lpwstr>
  </property>
  <property fmtid="{D5CDD505-2E9C-101B-9397-08002B2CF9AE}" pid="8" name="MSIP_Label_1520fa42-cf58-4c22-8b93-58cf1d3bd1cb_ContentBits">
    <vt:lpwstr>0</vt:lpwstr>
  </property>
  <property fmtid="{D5CDD505-2E9C-101B-9397-08002B2CF9AE}" pid="9" name="ContentTypeId">
    <vt:lpwstr>0x010100955DD26AA61AEC438713239C5D34F7C5</vt:lpwstr>
  </property>
</Properties>
</file>