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ocumenttasks/documenttask1.xml" ContentType="application/vnd.ms-excel.documenttask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hidePivotFieldList="1" defaultThemeVersion="166925"/>
  <mc:AlternateContent xmlns:mc="http://schemas.openxmlformats.org/markup-compatibility/2006">
    <mc:Choice Requires="x15">
      <x15ac:absPath xmlns:x15ac="http://schemas.microsoft.com/office/spreadsheetml/2010/11/ac" url="S:\Financial_Services\Budget\Budget Development\2023-25\2. 2024 Supplemental Budget Request (1st Suppl)\OIT Vital Public Health Technology\"/>
    </mc:Choice>
  </mc:AlternateContent>
  <xr:revisionPtr revIDLastSave="0" documentId="8_{3452C21A-80AA-4BAF-90F6-1FC943343565}" xr6:coauthVersionLast="47" xr6:coauthVersionMax="47" xr10:uidLastSave="{00000000-0000-0000-0000-000000000000}"/>
  <bookViews>
    <workbookView xWindow="28680" yWindow="-120" windowWidth="29040" windowHeight="15720" tabRatio="655" activeTab="7" xr2:uid="{5F7B7563-231D-47D9-B961-EEB5D25CEE5C}"/>
  </bookViews>
  <sheets>
    <sheet name="OIT-OHS-ORHS FTEs" sheetId="2" r:id="rId1"/>
    <sheet name="Pivot FTE" sheetId="9" r:id="rId2"/>
    <sheet name="OIT-HTS SYSTEM COST" sheetId="4" r:id="rId3"/>
    <sheet name="Appendix A" sheetId="7" r:id="rId4"/>
    <sheet name="Appendix B" sheetId="6" r:id="rId5"/>
    <sheet name="Reference Info for FY25" sheetId="8" r:id="rId6"/>
    <sheet name="Adam Comments" sheetId="10" r:id="rId7"/>
    <sheet name="Notes" sheetId="11" r:id="rId8"/>
  </sheets>
  <definedNames>
    <definedName name="_xlnm._FilterDatabase" localSheetId="0" hidden="1">'OIT-OHS-ORHS FTEs'!$A$1:$R$65</definedName>
  </definedNames>
  <calcPr calcId="191028"/>
  <pivotCaches>
    <pivotCache cacheId="19"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6" i="4" l="1"/>
  <c r="L46" i="4"/>
  <c r="K46" i="4"/>
  <c r="J46" i="4"/>
  <c r="I46" i="4"/>
  <c r="H46" i="4"/>
  <c r="H63" i="4"/>
  <c r="F63" i="4"/>
  <c r="H62" i="4"/>
  <c r="F62" i="4"/>
  <c r="H59" i="4"/>
  <c r="H58" i="4"/>
  <c r="H57" i="4"/>
  <c r="H56" i="4"/>
  <c r="F58" i="4"/>
  <c r="F57" i="4"/>
  <c r="F56" i="4"/>
  <c r="H55" i="4"/>
  <c r="F55" i="4"/>
  <c r="D4" i="10"/>
  <c r="C4" i="10"/>
  <c r="D2" i="10"/>
  <c r="C2" i="10"/>
  <c r="J11" i="7"/>
  <c r="K11" i="7"/>
  <c r="L11" i="7" s="1"/>
  <c r="M11" i="7" s="1"/>
  <c r="N11" i="7" s="1"/>
  <c r="D44" i="7"/>
  <c r="E39" i="4"/>
  <c r="D39" i="4"/>
  <c r="C39" i="4"/>
  <c r="N5" i="7"/>
  <c r="L13" i="7"/>
  <c r="M13" i="7" s="1"/>
  <c r="N13" i="7" s="1"/>
  <c r="K13" i="7"/>
  <c r="J13" i="7"/>
  <c r="L12" i="7"/>
  <c r="M12" i="7" s="1"/>
  <c r="N12" i="7" s="1"/>
  <c r="K12" i="7"/>
  <c r="N10" i="7"/>
  <c r="M10" i="7"/>
  <c r="L10" i="7"/>
  <c r="N4" i="7"/>
  <c r="M4" i="7"/>
  <c r="L4" i="7"/>
  <c r="K4" i="7"/>
  <c r="K9" i="7"/>
  <c r="L9" i="7" s="1"/>
  <c r="M9" i="7" s="1"/>
  <c r="N9" i="7" s="1"/>
  <c r="J4" i="7"/>
  <c r="N8" i="7"/>
  <c r="M8" i="7"/>
  <c r="L8" i="7"/>
  <c r="K8" i="7"/>
  <c r="J8" i="7"/>
  <c r="N3" i="7"/>
  <c r="E31" i="4"/>
  <c r="J12" i="7"/>
  <c r="G12" i="7"/>
  <c r="D7" i="4" s="1"/>
  <c r="K10" i="7"/>
  <c r="J10" i="7"/>
  <c r="B10" i="7"/>
  <c r="D29" i="4"/>
  <c r="C29" i="4"/>
  <c r="F14" i="7" s="1"/>
  <c r="F29" i="4"/>
  <c r="H8" i="7"/>
  <c r="H9" i="7"/>
  <c r="H11" i="7"/>
  <c r="H10" i="7"/>
  <c r="E27" i="4"/>
  <c r="E26" i="4"/>
  <c r="E25" i="4"/>
  <c r="E24" i="4"/>
  <c r="E20" i="4"/>
  <c r="E19" i="4"/>
  <c r="D17" i="4"/>
  <c r="D21" i="4" s="1"/>
  <c r="C17" i="4"/>
  <c r="E17" i="4" s="1"/>
  <c r="D4" i="4"/>
  <c r="C4" i="4"/>
  <c r="E4" i="4" s="1"/>
  <c r="D13" i="4"/>
  <c r="C13" i="4"/>
  <c r="D12" i="4"/>
  <c r="D14" i="4" s="1"/>
  <c r="C12" i="4"/>
  <c r="C14" i="4" s="1"/>
  <c r="B3" i="7"/>
  <c r="D3" i="7"/>
  <c r="G3" i="7"/>
  <c r="D3" i="4" s="1"/>
  <c r="F4" i="7"/>
  <c r="C5" i="4" s="1"/>
  <c r="G4" i="7"/>
  <c r="H4" i="7"/>
  <c r="B5" i="7"/>
  <c r="F5" i="7"/>
  <c r="C6" i="4" s="1"/>
  <c r="G5" i="7"/>
  <c r="H5" i="7"/>
  <c r="F12" i="7"/>
  <c r="F13" i="7"/>
  <c r="G13" i="7"/>
  <c r="D8" i="4" s="1"/>
  <c r="G10" i="6"/>
  <c r="E10" i="6"/>
  <c r="G9" i="6"/>
  <c r="E9" i="6"/>
  <c r="G8" i="6"/>
  <c r="E8" i="6"/>
  <c r="G7" i="6"/>
  <c r="E7" i="6"/>
  <c r="G6" i="6"/>
  <c r="E6" i="6"/>
  <c r="G5" i="6"/>
  <c r="E5" i="6"/>
  <c r="B4" i="6"/>
  <c r="B3" i="6"/>
  <c r="G2" i="6"/>
  <c r="E2" i="6"/>
  <c r="E21" i="4" l="1"/>
  <c r="C21" i="4"/>
  <c r="D46" i="4"/>
  <c r="E13" i="4"/>
  <c r="E29" i="4"/>
  <c r="E12" i="4"/>
  <c r="H13" i="7"/>
  <c r="C8" i="4"/>
  <c r="E8" i="4" s="1"/>
  <c r="H12" i="7"/>
  <c r="C7" i="4"/>
  <c r="E7" i="4" s="1"/>
  <c r="J5" i="7"/>
  <c r="K5" i="7" s="1"/>
  <c r="L5" i="7" s="1"/>
  <c r="M5" i="7" s="1"/>
  <c r="D6" i="4"/>
  <c r="E6" i="4" s="1"/>
  <c r="D5" i="4"/>
  <c r="E5" i="4" s="1"/>
  <c r="F3" i="7"/>
  <c r="J3" i="7"/>
  <c r="M3" i="7"/>
  <c r="L3" i="7"/>
  <c r="K3" i="7"/>
  <c r="F15" i="7"/>
  <c r="J14" i="7"/>
  <c r="G14" i="7"/>
  <c r="G15" i="7" s="1"/>
  <c r="H45" i="4" s="1"/>
  <c r="G3" i="6"/>
  <c r="E3" i="6"/>
  <c r="G4" i="6"/>
  <c r="E4" i="6"/>
  <c r="K14" i="7" l="1"/>
  <c r="J15" i="7"/>
  <c r="E14" i="4"/>
  <c r="I45" i="4"/>
  <c r="I48" i="4" s="1"/>
  <c r="D9" i="4"/>
  <c r="C3" i="4"/>
  <c r="H3" i="7"/>
  <c r="H14" i="7"/>
  <c r="H15" i="7" s="1"/>
  <c r="G11" i="6"/>
  <c r="L14" i="7" l="1"/>
  <c r="K15" i="7"/>
  <c r="J45" i="4" s="1"/>
  <c r="J48" i="4" s="1"/>
  <c r="D46" i="7"/>
  <c r="H48" i="4"/>
  <c r="D45" i="4"/>
  <c r="D48" i="4" s="1"/>
  <c r="C9" i="4"/>
  <c r="E9" i="4" s="1"/>
  <c r="E3" i="4"/>
  <c r="M14" i="7" l="1"/>
  <c r="L15" i="7"/>
  <c r="K45" i="4" s="1"/>
  <c r="K48" i="4" s="1"/>
  <c r="N14" i="7" l="1"/>
  <c r="M15" i="7"/>
  <c r="L45" i="4" s="1"/>
  <c r="L48" i="4" s="1"/>
  <c r="N15" i="7" l="1"/>
  <c r="M45" i="4" s="1"/>
  <c r="M4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tc={7632C874-28AE-450F-BC66-836B5AEB4E76}</author>
    <author>tc={A37D6F70-093F-407C-9471-7D8543104DF9}</author>
    <author>tc={C3ACC277-C337-40E4-B31C-06F4642EC68C}</author>
    <author>tc={04A7E0B2-3712-4995-8FB3-7E0750097C23}</author>
    <author>tc={DD649A97-1907-4287-87EC-2B27E86D5F6F}</author>
    <author>tc={E3343DF9-1EF7-4983-8763-00E24904511F}</author>
    <author>tc={68C8629A-9431-4A85-A728-115B6C82D7FA}</author>
  </authors>
  <commentList>
    <comment ref="I1" authorId="0" shapeId="0" xr:uid="{7632C874-28AE-450F-BC66-836B5AEB4E76}">
      <text>
        <t>[Threaded comment]
Your version of Excel allows you to read this threaded comment; however, any edits to it will get removed if the file is opened in a newer version of Excel. Learn more: https://go.microsoft.com/fwlink/?linkid=870924
Comment:
    If the position is permanent, and is funded by another source either FPHS or Indirect, do not add position to the COVID Gap DP. Regardless if the position continues to support COVID beyond 7/31/2023.</t>
      </text>
    </comment>
    <comment ref="P1" authorId="1" shapeId="0" xr:uid="{A37D6F70-093F-407C-9471-7D8543104DF9}">
      <text>
        <t xml:space="preserve">[Threaded comment]
Your version of Excel allows you to read this threaded comment; however, any edits to it will get removed if the file is opened in a newer version of Excel. Learn more: https://go.microsoft.com/fwlink/?linkid=870924
Comment:
    If project, what is the end date of the project position/funding source. </t>
      </text>
    </comment>
    <comment ref="B2" authorId="2" shapeId="0" xr:uid="{C3ACC277-C337-40E4-B31C-06F4642EC68C}">
      <text>
        <t xml:space="preserve">[Threaded comment]
Your version of Excel allows you to read this threaded comment; however, any edits to it will get removed if the file is opened in a newer version of Excel. Learn more: https://go.microsoft.com/fwlink/?linkid=870924
Comment:
    Reach out to Cynthia Harry/ check email with description. </t>
      </text>
    </comment>
    <comment ref="B11" authorId="3" shapeId="0" xr:uid="{04A7E0B2-3712-4995-8FB3-7E0750097C23}">
      <text>
        <t xml:space="preserve">[Threaded comment]
Your version of Excel allows you to read this threaded comment; however, any edits to it will get removed if the file is opened in a newer version of Excel. Learn more: https://go.microsoft.com/fwlink/?linkid=870924
Comment:
    Reach out to Michelle Campbell. </t>
      </text>
    </comment>
    <comment ref="G12" authorId="4" shapeId="0" xr:uid="{DD649A97-1907-4287-87EC-2B27E86D5F6F}">
      <text>
        <t>[Threaded comment]
Your version of Excel allows you to read this threaded comment; however, any edits to it will get removed if the file is opened in a newer version of Excel. Learn more: https://go.microsoft.com/fwlink/?linkid=870924
Comment:
    Suggestion: focus analytics on-- Inefficient Operations: Analytics can help improve WA DOH operational and organizational practice efficiency by identifying areas for optimization and automation. Without these resources, the organization may continue to operate inefficiently.</t>
      </text>
    </comment>
    <comment ref="B23" authorId="5" shapeId="0" xr:uid="{E3343DF9-1EF7-4983-8763-00E24904511F}">
      <text>
        <t xml:space="preserve">[Threaded comment]
Your version of Excel allows you to read this threaded comment; however, any edits to it will get removed if the file is opened in a newer version of Excel. Learn more: https://go.microsoft.com/fwlink/?linkid=870924
Comment:
    This position is duplicate to row 19. </t>
      </text>
    </comment>
    <comment ref="B57" authorId="6" shapeId="0" xr:uid="{68C8629A-9431-4A85-A728-115B6C82D7FA}">
      <text>
        <t>[Threaded comment]
Your version of Excel allows you to read this threaded comment; however, any edits to it will get removed if the file is opened in a newer version of Excel. Learn more: https://go.microsoft.com/fwlink/?linkid=870924
Comment:
    Check with Jenn Jaske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tc={3257AF21-D95F-4E73-8521-89046C51A8F9}</author>
    <author>tc={9E6201C0-8BC9-42D1-9181-881902722087}</author>
    <author>tc={DD6036D0-ABF7-4667-9DEF-4879640EC918}</author>
    <author>tc={DD54A8B7-A194-4F18-A2E8-FA145425E431}</author>
    <author>tc={6FBBF890-42FD-4D9C-8161-23325D00BF6B}</author>
    <author>tc={62EA6EA3-777B-4DA4-B37A-99E69491F4EE}</author>
    <author>tc={24079FFC-8965-4F49-9A3E-06054D939E8C}</author>
    <author>tc={04D633A9-070A-4EED-84AA-DFC1F36E4106}</author>
    <author>tc={154FD24F-3A79-4C33-B711-8B11C611DFEE}</author>
    <author>tc={B7AF9AEE-ECAC-4F60-8931-0F3C327C5ABC}</author>
    <author>tc={8BB6A1D3-4200-405C-AFAC-F219A6A0E0ED}</author>
    <author>tc={94828B2C-DFDA-4E9D-AC75-E20F50E93A59}</author>
    <author>tc={5A2E2B39-3B61-44F6-BB81-91AFDF590811}</author>
    <author>tc={D3C900AD-1488-404C-B173-962C8B4B7C8E}</author>
    <author>tc={51686957-CF8B-47DE-948B-878B18B2B91F}</author>
  </authors>
  <commentList>
    <comment ref="I8" authorId="0" shapeId="0" xr:uid="{3257AF21-D95F-4E73-8521-89046C51A8F9}">
      <text>
        <t xml:space="preserve">[Threaded comment]
Your version of Excel allows you to read this threaded comment; however, any edits to it will get removed if the file is opened in a newer version of Excel. Learn more: https://go.microsoft.com/fwlink/?linkid=870924
Comment:
    Since this is specific to PHL, are there other funds to support this? @Bojorquez, Maria (DOH) </t>
      </text>
    </comment>
    <comment ref="I17" authorId="1" shapeId="0" xr:uid="{9E6201C0-8BC9-42D1-9181-881902722087}">
      <text>
        <t xml:space="preserve">[Threaded comment]
Your version of Excel allows you to read this threaded comment; however, any edits to it will get removed if the file is opened in a newer version of Excel. Learn more: https://go.microsoft.com/fwlink/?linkid=870924
Comment:
    Michelle Campbell. </t>
      </text>
    </comment>
    <comment ref="C18" authorId="2" shapeId="0" xr:uid="{DD6036D0-ABF7-4667-9DEF-4879640EC918}">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@Bato, Aimee J (DOH) can we add $340k to column C to show the one-time cost added into the total. FSO was questioning whether this is something to be included on the DP. Thanks! 
Reply:
    yes, i will add in this column. </t>
      </text>
    </comment>
    <comment ref="C19" authorId="3" shapeId="0" xr:uid="{DD54A8B7-A194-4F18-A2E8-FA145425E431}">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@McNamara, Jennifer (DOH) Aimee is out but I'm wondering if there isn't data in column C do I include it? 
Reply:
    Darn, I am not sure on that. Can we nail that down on Monday?
Reply:
    Sounds good easy enough to take out if needed. As it stands, I have it all added, even if not in column C or D. Thanks! 
Reply:
    @Bato, Aimee J (DOH) could you please assist with my question above. Thanks!
Reply:
    @Hayes, Jaimie D (DOH) I believe that may be one time cost but will verify with Muthu and get back with you asap.</t>
      </text>
    </comment>
    <comment ref="D19" authorId="4" shapeId="0" xr:uid="{6FBBF890-42FD-4D9C-8161-23325D00BF6B}">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@McNamara, Jennifer (DOH) Aimee is out but I'm wondering if there isn't data in column C do I include it? 
Reply:
    Darn, I am not sure on that. Can we nail that down on Monday?
Reply:
    Sounds good easy enough to take out if needed. As it stands, I have it all added, even if not in column C or D. Thanks! 
Reply:
    @Bato, Aimee J (DOH) could you please assist with my question above. Thanks!
Reply:
    @Hayes, Jaimie D (DOH) I believe that may be one time cost but will verify with Muthu and get back with you asap.</t>
      </text>
    </comment>
    <comment ref="C20" authorId="5" shapeId="0" xr:uid="{62EA6EA3-777B-4DA4-B37A-99E69491F4EE}">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@McNamara, Jennifer (DOH) Aimee is out but I'm wondering if there isn't data in column C do I include it? 
Reply:
    Darn, I am not sure on that. Can we nail that down on Monday?
Reply:
    Sounds good easy enough to take out if needed. As it stands, I have it all added, even if not in column C or D. Thanks! 
Reply:
    @Bato, Aimee J (DOH) could you please assist with my question above. Thanks!
Reply:
    @Hayes, Jaimie D (DOH) I believe that may be one time cost but will verify with Muthu and get back with you asap.</t>
      </text>
    </comment>
    <comment ref="D20" authorId="6" shapeId="0" xr:uid="{24079FFC-8965-4F49-9A3E-06054D939E8C}">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@McNamara, Jennifer (DOH) Aimee is out but I'm wondering if there isn't data in column C do I include it? 
Reply:
    Darn, I am not sure on that. Can we nail that down on Monday?
Reply:
    Sounds good easy enough to take out if needed. As it stands, I have it all added, even if not in column C or D. Thanks! 
Reply:
    @Bato, Aimee J (DOH) could you please assist with my question above. Thanks!
Reply:
    @Hayes, Jaimie D (DOH) I believe that may be one time cost but will verify with Muthu and get back with you asap.</t>
      </text>
    </comment>
    <comment ref="A23" authorId="7" shapeId="0" xr:uid="{04D633A9-070A-4EED-84AA-DFC1F36E4106}">
      <text>
        <t>[Threaded comment]
Your version of Excel allows you to read this threaded comment; however, any edits to it will get removed if the file is opened in a newer version of Excel. Learn more: https://go.microsoft.com/fwlink/?linkid=870924
Comment:
    @Ganesh, Muthu (DOH) Hi Muthu, when you have the estimates for Tableau can you input the information. thank you</t>
      </text>
    </comment>
    <comment ref="H31" authorId="8" shapeId="0" xr:uid="{154FD24F-3A79-4C33-B711-8B11C611DFEE}">
      <text>
        <t xml:space="preserve">[Threaded comment]
Your version of Excel allows you to read this threaded comment; however, any edits to it will get removed if the file is opened in a newer version of Excel. Learn more: https://go.microsoft.com/fwlink/?linkid=870924
Comment:
    How was Rhapsody paid for? @May, Stacy  (DOH) This will be an enterprise service. </t>
      </text>
    </comment>
    <comment ref="I31" authorId="9" shapeId="0" xr:uid="{B7AF9AEE-ECAC-4F60-8931-0F3C327C5ABC}">
      <text>
        <t xml:space="preserve">[Threaded comment]
Your version of Excel allows you to read this threaded comment; however, any edits to it will get removed if the file is opened in a newer version of Excel. Learn more: https://go.microsoft.com/fwlink/?linkid=870924
Comment:
    Check with Vicki Stewart, Chris Baumgartner. </t>
      </text>
    </comment>
    <comment ref="A37" authorId="10" shapeId="0" xr:uid="{8BB6A1D3-4200-405C-AFAC-F219A6A0E0ED}">
      <text>
        <t>[Threaded comment]
Your version of Excel allows you to read this threaded comment; however, any edits to it will get removed if the file is opened in a newer version of Excel. Learn more: https://go.microsoft.com/fwlink/?linkid=870924
Comment:
    Per Callie via Ryan K. Keep this here for FY25 and forward</t>
      </text>
    </comment>
    <comment ref="A38" authorId="11" shapeId="0" xr:uid="{94828B2C-DFDA-4E9D-AC75-E20F50E93A59}">
      <text>
        <t xml:space="preserve">[Threaded comment]
Your version of Excel allows you to read this threaded comment; however, any edits to it will get removed if the file is opened in a newer version of Excel. Learn more: https://go.microsoft.com/fwlink/?linkid=870924
Comment:
    Per Callie via Ryan K. Keep this here for FY25 and forward
</t>
      </text>
    </comment>
    <comment ref="E41" authorId="12" shapeId="0" xr:uid="{5A2E2B39-3B61-44F6-BB81-91AFDF590811}">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@Bato, Aimee J (DOH) can we please put $1641 in column D to represent the need for renewal come March 2025.
Reply:
    yes</t>
      </text>
    </comment>
    <comment ref="A46" authorId="13" shapeId="0" xr:uid="{D3C900AD-1488-404C-B173-962C8B4B7C8E}">
      <text>
        <t>[Threaded comment]
Your version of Excel allows you to read this threaded comment; however, any edits to it will get removed if the file is opened in a newer version of Excel. Learn more: https://go.microsoft.com/fwlink/?linkid=870924
Comment:
    SAS Viya
Posit
FHIR
GITHUB
STAMS
WA HEALTH</t>
      </text>
    </comment>
    <comment ref="G46" authorId="14" shapeId="0" xr:uid="{51686957-CF8B-47DE-948B-878B18B2B91F}">
      <text>
        <t>[Threaded comment]
Your version of Excel allows you to read this threaded comment; however, any edits to it will get removed if the file is opened in a newer version of Excel. Learn more: https://go.microsoft.com/fwlink/?linkid=870924
Comment:
    SAS Viya
Posit
FHIR
GITHUB
STAMS
WA HEALTH</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tc={D37B0B89-3D77-45AF-B3D7-D09550B9F9F1}</author>
    <author>tc={73DA8FE4-8CC8-432A-AC18-9E8CD96855F7}</author>
    <author>tc={EF8ADC1B-DEF6-4DDD-922E-2DFEAB4C57AC}</author>
    <author>tc={3B0F9BB9-AFF6-48F8-9DBB-820BDA4DFD9F}</author>
    <author>tc={85F51425-6645-46EE-AF45-5B0DDA7C9C93}</author>
    <author>tc={6CD9FC79-C054-4D3C-A84F-54D12B43F0FE}</author>
    <author>tc={695B567C-14CA-4C26-9B5D-708B4DDD24DA}</author>
    <author>tc={C2838408-8233-4A8E-86FA-14E1716E5CFF}</author>
    <author>tc={F231E6BA-4052-4522-978A-B3001DFC8DD7}</author>
    <author>tc={5A9ED7CC-6827-4E85-992C-3D6C7F28E9E9}</author>
    <author>tc={BACD432E-7191-4B99-989D-CAAC01DB2EC2}</author>
    <author>tc={AD12FDF3-69F9-4C54-B664-61D34411F90F}</author>
    <author>tc={ED390BB7-9D78-4882-A3C4-2109A183B0C5}</author>
    <author>tc={C1DB0F4D-3041-46CD-A600-181B1FE30ED6}</author>
    <author>tc={27C87D49-4D97-40A7-B9E1-E62D87C591CB}</author>
    <author>tc={6420FADD-313F-4BA7-91BF-80912600079E}</author>
    <author>tc={76E2B4AF-BA12-4195-AB1B-B1005D622776}</author>
    <author>tc={E59E235F-815E-4C1B-8A02-A5271D67F2D3}</author>
    <author>tc={EA543B93-8AA6-4F43-8409-F40034A354E9}</author>
    <author>tc={F6DD98BE-0306-4357-841F-676000084EBB}</author>
    <author>tc={9AB7E5FE-5534-4A72-8E61-957DAA2FA263}</author>
    <author>tc={975E4760-DC3B-4224-A060-1A1F8CFFEA40}</author>
    <author>tc={B58A91A9-85AE-4256-A7CC-C3BEA35DA968}</author>
    <author>tc={F57587A3-8BD5-435B-83EC-3C2353185780}</author>
    <author>tc={511D5A5B-69FE-4A65-AC0E-85B5629A6DDF}</author>
    <author>tc={63B5EABF-B2DC-445B-8E35-5AFEDD9D9F21}</author>
    <author>tc={36E79587-7D4E-45D2-8531-BE7FF412B296}</author>
    <author>tc={7C0D607B-F549-4FB8-AA6B-38AACDA58849}</author>
    <author>tc={CCBE4D93-B574-48AB-89B9-B886B4248505}</author>
    <author>tc={B622863C-5142-4CE0-B8E7-86DC0BF6DA30}</author>
    <author>tc={87755A16-F463-42E6-90F6-70EB16D0F460}</author>
    <author>tc={75B57240-056C-4A32-BAF3-7660D1913175}</author>
    <author>tc={6A1F8C1E-8FC6-48B8-8722-F3EDE24FEF37}</author>
    <author>tc={8EE3D354-2690-4629-A237-6DA6B6DD2668}</author>
    <author>tc={57C32995-10A3-4C6B-A677-C416A1EA4161}</author>
    <author>tc={36F427D6-18DE-4436-AF22-7B85CA27BA19}</author>
  </authors>
  <commentList>
    <comment ref="A3" authorId="0" shapeId="0" xr:uid="{D37B0B89-3D77-45AF-B3D7-D09550B9F9F1}">
      <text>
        <t>[Threaded comment]
Your version of Excel allows you to read this threaded comment; however, any edits to it will get removed if the file is opened in a newer version of Excel. Learn more: https://go.microsoft.com/fwlink/?linkid=870924
Comment:
    Impact if reduced: halt services on the cloud.
Reply:
    Impact of not funding growth for row 3 will be inability to support 1) advancing Opioid dashboard for external partners 2) data sovereignty with year 1 growth 3) making data more accessible to LHJ partners with year 2 + growth. If row 3 is not funded at current level, will need to halt public health cloud data center and migrate services back to on premise.
Reply:
    For FY25 and forward, no change. Keep 10 datasets/year, so we have funding once we finally start making progress on adding datasets to the Cloud.</t>
      </text>
    </comment>
    <comment ref="A4" authorId="1" shapeId="0" xr:uid="{73DA8FE4-8CC8-432A-AC18-9E8CD96855F7}">
      <text>
        <t xml:space="preserve">[Threaded comment]
Your version of Excel allows you to read this threaded comment; however, any edits to it will get removed if the file is opened in a newer version of Excel. Learn more: https://go.microsoft.com/fwlink/?linkid=870924
Comment:
    This is our enterprise agreement with PowerApps. This would require reducing or shutting down services to support COVID. </t>
      </text>
    </comment>
    <comment ref="J4" authorId="2" shapeId="0" xr:uid="{EF8ADC1B-DEF6-4DDD-922E-2DFEAB4C57AC}">
      <text>
        <t>[Threaded comment]
Your version of Excel allows you to read this threaded comment; however, any edits to it will get removed if the file is opened in a newer version of Excel. Learn more: https://go.microsoft.com/fwlink/?linkid=870924
Comment:
    $150,000 is from MS Select. Anticipate this being incorporated here, starting in FY 2026</t>
      </text>
    </comment>
    <comment ref="K4" authorId="3" shapeId="0" xr:uid="{3B0F9BB9-AFF6-48F8-9DBB-820BDA4DFD9F}">
      <text>
        <t>[Threaded comment]
Your version of Excel allows you to read this threaded comment; however, any edits to it will get removed if the file is opened in a newer version of Excel. Learn more: https://go.microsoft.com/fwlink/?linkid=870924
Comment:
    $162,000 is from MS Select. Anticipate this being incorporated here, starting in FY 2026</t>
      </text>
    </comment>
    <comment ref="L4" authorId="4" shapeId="0" xr:uid="{85F51425-6645-46EE-AF45-5B0DDA7C9C93}">
      <text>
        <t>[Threaded comment]
Your version of Excel allows you to read this threaded comment; however, any edits to it will get removed if the file is opened in a newer version of Excel. Learn more: https://go.microsoft.com/fwlink/?linkid=870924
Comment:
    $174,960 is from MS Select. Anticipate this being incorporated here, starting in FY 2026</t>
      </text>
    </comment>
    <comment ref="M4" authorId="5" shapeId="0" xr:uid="{6CD9FC79-C054-4D3C-A84F-54D12B43F0FE}">
      <text>
        <t>[Threaded comment]
Your version of Excel allows you to read this threaded comment; however, any edits to it will get removed if the file is opened in a newer version of Excel. Learn more: https://go.microsoft.com/fwlink/?linkid=870924
Comment:
    $188,957 is from MS Select. Anticipate this being incorporated here, starting in FY 2026</t>
      </text>
    </comment>
    <comment ref="N4" authorId="6" shapeId="0" xr:uid="{695B567C-14CA-4C26-9B5D-708B4DDD24DA}">
      <text>
        <t>[Threaded comment]
Your version of Excel allows you to read this threaded comment; however, any edits to it will get removed if the file is opened in a newer version of Excel. Learn more: https://go.microsoft.com/fwlink/?linkid=870924
Comment:
    $204,073 is from MS Select. Anticipate this being incorporated here, starting in FY 2026</t>
      </text>
    </comment>
    <comment ref="A5" authorId="7" shapeId="0" xr:uid="{C2838408-8233-4A8E-86FA-14E1716E5CFF}">
      <text>
        <t>[Threaded comment]
Your version of Excel allows you to read this threaded comment; however, any edits to it will get removed if the file is opened in a newer version of Excel. Learn more: https://go.microsoft.com/fwlink/?linkid=870924
Comment:
    Keep as-is</t>
      </text>
    </comment>
    <comment ref="A8" authorId="8" shapeId="0" xr:uid="{F231E6BA-4052-4522-978A-B3001DFC8DD7}">
      <text>
        <t>[Threaded comment]
Your version of Excel allows you to read this threaded comment; however, any edits to it will get removed if the file is opened in a newer version of Excel. Learn more: https://go.microsoft.com/fwlink/?linkid=870924
Comment:
    Based on employee count</t>
      </text>
    </comment>
    <comment ref="J8" authorId="9" shapeId="0" xr:uid="{5A9ED7CC-6827-4E85-992C-3D6C7F28E9E9}">
      <text>
        <t>[Threaded comment]
Your version of Excel allows you to read this threaded comment; however, any edits to it will get removed if the file is opened in a newer version of Excel. Learn more: https://go.microsoft.com/fwlink/?linkid=870924
Comment:
    Update formula to 10% for all years.
Reply:
    10% is for growth, 8% is for inflation cost increase.  Used 8% instead.</t>
      </text>
    </comment>
    <comment ref="A9" authorId="10" shapeId="0" xr:uid="{BACD432E-7191-4B99-989D-CAAC01DB2EC2}">
      <text>
        <t>[Threaded comment]
Your version of Excel allows you to read this threaded comment; however, any edits to it will get removed if the file is opened in a newer version of Excel. Learn more: https://go.microsoft.com/fwlink/?linkid=870924
Comment:
    based on DB and CPU core (database and visual studio environment, data processing for SQL core and CPUs). This is for RAINIER, On-Prem</t>
      </text>
    </comment>
    <comment ref="J9" authorId="11" shapeId="0" xr:uid="{AD12FDF3-69F9-4C54-B664-61D34411F90F}">
      <text>
        <t xml:space="preserve">[Threaded comment]
Your version of Excel allows you to read this threaded comment; however, any edits to it will get removed if the file is opened in a newer version of Excel. Learn more: https://go.microsoft.com/fwlink/?linkid=870924
Comment:
    Move this cost up to row 4 and incorporate costs for this year and forward. Zero out in this line.
</t>
      </text>
    </comment>
    <comment ref="A10" authorId="12" shapeId="0" xr:uid="{ED390BB7-9D78-4882-A3C4-2109A183B0C5}">
      <text>
        <t xml:space="preserve">[Threaded comment]
Your version of Excel allows you to read this threaded comment; however, any edits to it will get removed if the file is opened in a newer version of Excel. Learn more: https://go.microsoft.com/fwlink/?linkid=870924
Comment:
    This provides DOH staff the access to have licensing to Microsoft O365 products such as MS Teams, SharePoint, Outlook, and security services. Security services include encryption and virus protection. We pay the state for these services. 
Reply:
    This can be removed from DP as this is covered in Object T. </t>
      </text>
    </comment>
    <comment ref="G10" authorId="13" shapeId="0" xr:uid="{C1DB0F4D-3041-46CD-A600-181B1FE30ED6}">
      <text>
        <t>[Threaded comment]
Your version of Excel allows you to read this threaded comment; however, any edits to it will get removed if the file is opened in a newer version of Excel. Learn more: https://go.microsoft.com/fwlink/?linkid=870924
Comment:
    Per info of charges for FY 23, this cost is about $100K per months, so increased annual to $1.2M</t>
      </text>
    </comment>
    <comment ref="J10" authorId="14" shapeId="0" xr:uid="{27C87D49-4D97-40A7-B9E1-E62D87C591CB}">
      <text>
        <t>[Threaded comment]
Your version of Excel allows you to read this threaded comment; however, any edits to it will get removed if the file is opened in a newer version of Excel. Learn more: https://go.microsoft.com/fwlink/?linkid=870924
Comment:
    Used 8% for inflation</t>
      </text>
    </comment>
    <comment ref="A11" authorId="15" shapeId="0" xr:uid="{6420FADD-313F-4BA7-91BF-80912600079E}">
      <text>
        <t xml:space="preserve">[Threaded comment]
Your version of Excel allows you to read this threaded comment; however, any edits to it will get removed if the file is opened in a newer version of Excel. Learn more: https://go.microsoft.com/fwlink/?linkid=870924
Comment:
    Check with Michelle and Craig
</t>
      </text>
    </comment>
    <comment ref="G11" authorId="16" shapeId="0" xr:uid="{76E2B4AF-BA12-4195-AB1B-B1005D622776}">
      <text>
        <t>[Threaded comment]
Your version of Excel allows you to read this threaded comment; however, any edits to it will get removed if the file is opened in a newer version of Excel. Learn more: https://go.microsoft.com/fwlink/?linkid=870924
Comment:
    Updated per information from Craig. $442,000 FY 25 and $136,000 starting in FY 26.</t>
      </text>
    </comment>
    <comment ref="A12" authorId="17" shapeId="0" xr:uid="{E59E235F-815E-4C1B-8A02-A5271D67F2D3}">
      <text>
        <t>[Threaded comment]
Your version of Excel allows you to read this threaded comment; however, any edits to it will get removed if the file is opened in a newer version of Excel. Learn more: https://go.microsoft.com/fwlink/?linkid=870924
Comment:
    based on compute capacity, Virtual Machines
Reply:
    Checking w/Callie to keep in this DP or not
Reply:
    Keep and update based on new monthly costs and 8% inflation</t>
      </text>
    </comment>
    <comment ref="G12" authorId="18" shapeId="0" xr:uid="{EA543B93-8AA6-4F43-8409-F40034A354E9}">
      <text>
        <t>[Threaded comment]
Your version of Excel allows you to read this threaded comment; however, any edits to it will get removed if the file is opened in a newer version of Excel. Learn more: https://go.microsoft.com/fwlink/?linkid=870924
Comment:
    Increase in monthly cost to $80,000, based on actual charges in FY 2023</t>
      </text>
    </comment>
    <comment ref="J12" authorId="19" shapeId="0" xr:uid="{F6DD98BE-0306-4357-841F-676000084EBB}">
      <text>
        <t>[Threaded comment]
Your version of Excel allows you to read this threaded comment; however, any edits to it will get removed if the file is opened in a newer version of Excel. Learn more: https://go.microsoft.com/fwlink/?linkid=870924
Comment:
    Used 8% for inflation</t>
      </text>
    </comment>
    <comment ref="A13" authorId="20" shapeId="0" xr:uid="{9AB7E5FE-5534-4A72-8E61-957DAA2FA263}">
      <text>
        <t>[Threaded comment]
Your version of Excel allows you to read this threaded comment; however, any edits to it will get removed if the file is opened in a newer version of Excel. Learn more: https://go.microsoft.com/fwlink/?linkid=870924
Comment:
    Not funding row 13 will mean inability to support genome sequencing and other bioinformatics work
Reply:
    Checking w/Callie to keep in this DP or not
Reply:
    Keep and use 8% inflation.</t>
      </text>
    </comment>
    <comment ref="J13" authorId="21" shapeId="0" xr:uid="{975E4760-DC3B-4224-A060-1A1F8CFFEA40}">
      <text>
        <t xml:space="preserve">[Threaded comment]
Your version of Excel allows you to read this threaded comment; however, any edits to it will get removed if the file is opened in a newer version of Excel. Learn more: https://go.microsoft.com/fwlink/?linkid=870924
Comment:
    Used 8% for inflation
</t>
      </text>
    </comment>
    <comment ref="C19" authorId="22" shapeId="0" xr:uid="{B58A91A9-85AE-4256-A7CC-C3BEA35DA968}">
      <text>
        <t>[Threaded comment]
Your version of Excel allows you to read this threaded comment; however, any edits to it will get removed if the file is opened in a newer version of Excel. Learn more: https://go.microsoft.com/fwlink/?linkid=870924
Comment:
    Check with Michelle Campbell. Data Modernization initiative. 
Same with Tableau. 
Reply:
    Per Michelle, DMI doesn't have a budget yet. Not sure where current funding comes from, perhaps indirect (?).</t>
      </text>
    </comment>
    <comment ref="B27" authorId="23" shapeId="0" xr:uid="{F57587A3-8BD5-435B-83EC-3C2353185780}">
      <text>
        <t>[Threaded comment]
Your version of Excel allows you to read this threaded comment; however, any edits to it will get removed if the file is opened in a newer version of Excel. Learn more: https://go.microsoft.com/fwlink/?linkid=870924
Comment:
    See more dashboards on Reference info for FY25 tab</t>
      </text>
    </comment>
    <comment ref="A28" authorId="24" shapeId="0" xr:uid="{511D5A5B-69FE-4A65-AC0E-85B5629A6DDF}">
      <text>
        <t xml:space="preserve">[Threaded comment]
Your version of Excel allows you to read this threaded comment; however, any edits to it will get removed if the file is opened in a newer version of Excel. Learn more: https://go.microsoft.com/fwlink/?linkid=870924
Comment:
    Impact: won't be able to process lab data. We would have to go back to on-premises which wasn't able to sustain the volume of data required. </t>
      </text>
    </comment>
    <comment ref="B28" authorId="25" shapeId="0" xr:uid="{63B5EABF-B2DC-445B-8E35-5AFEDD9D9F21}">
      <text>
        <t xml:space="preserve">[Threaded comment]
Your version of Excel allows you to read this threaded comment; however, any edits to it will get removed if the file is opened in a newer version of Excel. Learn more: https://go.microsoft.com/fwlink/?linkid=870924
Comment:
    Impact: Public Health Lab's ability to process current volume of Biological samples.   </t>
      </text>
    </comment>
    <comment ref="A29" authorId="26" shapeId="0" xr:uid="{36E79587-7D4E-45D2-8531-BE7FF412B296}">
      <text>
        <t xml:space="preserve">[Threaded comment]
Your version of Excel allows you to read this threaded comment; however, any edits to it will get removed if the file is opened in a newer version of Excel. Learn more: https://go.microsoft.com/fwlink/?linkid=870924
Comment:
    Redcap is a survey and forms tool used to respond rapidly to various public health needs such as both Monkey Pox, contact training, pandemic disease case, and immunization. </t>
      </text>
    </comment>
    <comment ref="B29" authorId="27" shapeId="0" xr:uid="{7C0D607B-F549-4FB8-AA6B-38AACDA58849}">
      <text>
        <t xml:space="preserve">[Threaded comment]
Your version of Excel allows you to read this threaded comment; however, any edits to it will get removed if the file is opened in a newer version of Excel. Learn more: https://go.microsoft.com/fwlink/?linkid=870924
Comment:
    Impact: supports current and future pandemic contact tracing. </t>
      </text>
    </comment>
    <comment ref="A30" authorId="28" shapeId="0" xr:uid="{CCBE4D93-B574-48AB-89B9-B886B4248505}">
      <text>
        <t xml:space="preserve">[Threaded comment]
Your version of Excel allows you to read this threaded comment; however, any edits to it will get removed if the file is opened in a newer version of Excel. Learn more: https://go.microsoft.com/fwlink/?linkid=870924
Comment:
    Impact: all analytics with immunization, disease case labs, and hospital discharge. </t>
      </text>
    </comment>
    <comment ref="B30" authorId="29" shapeId="0" xr:uid="{B622863C-5142-4CE0-B8E7-86DC0BF6DA30}">
      <text>
        <t>[Threaded comment]
Your version of Excel allows you to read this threaded comment; however, any edits to it will get removed if the file is opened in a newer version of Excel. Learn more: https://go.microsoft.com/fwlink/?linkid=870924
Comment:
    WA HEALTH (Washington's Healthcare and Emergency and Logistics Tracking Hub) is a web application for healthcare staff to input information on resources (beds, ventilators, PPE, etc.), which will automatically update dashboards for hospital, local, and state decision makers to view.</t>
      </text>
    </comment>
    <comment ref="B31" authorId="30" shapeId="0" xr:uid="{87755A16-F463-42E6-90F6-70EB16D0F460}">
      <text>
        <t xml:space="preserve">[Threaded comment]
Your version of Excel allows you to read this threaded comment; however, any edits to it will get removed if the file is opened in a newer version of Excel. Learn more: https://go.microsoft.com/fwlink/?linkid=870924
Comment:
    Impact: Ability for travelers to get proof of vaccinations. </t>
      </text>
    </comment>
    <comment ref="B32" authorId="31" shapeId="0" xr:uid="{75B57240-056C-4A32-BAF3-7660D1913175}">
      <text>
        <t xml:space="preserve">[Threaded comment]
Your version of Excel allows you to read this threaded comment; however, any edits to it will get removed if the file is opened in a newer version of Excel. Learn more: https://go.microsoft.com/fwlink/?linkid=870924
Comment:
    Executive Level information. </t>
      </text>
    </comment>
    <comment ref="B33" authorId="32" shapeId="0" xr:uid="{6A1F8C1E-8FC6-48B8-8722-F3EDE24FEF37}">
      <text>
        <t>[Threaded comment]
Your version of Excel allows you to read this threaded comment; however, any edits to it will get removed if the file is opened in a newer version of Excel. Learn more: https://go.microsoft.com/fwlink/?linkid=870924
Comment:
    Public information on COVID.</t>
      </text>
    </comment>
    <comment ref="B34" authorId="33" shapeId="0" xr:uid="{8EE3D354-2690-4629-A237-6DA6B6DD2668}">
      <text>
        <t xml:space="preserve">[Threaded comment]
Your version of Excel allows you to read this threaded comment; however, any edits to it will get removed if the file is opened in a newer version of Excel. Learn more: https://go.microsoft.com/fwlink/?linkid=870924
Comment:
    These dashboards are meant to be ongoing. Ryan L. will try to get more info on these dashboards. 
These dashboards provide transparency to public health information. </t>
      </text>
    </comment>
    <comment ref="A38" authorId="34" shapeId="0" xr:uid="{57C32995-10A3-4C6B-A677-C416A1EA4161}">
      <text>
        <t xml:space="preserve">[Threaded comment]
Your version of Excel allows you to read this threaded comment; however, any edits to it will get removed if the file is opened in a newer version of Excel. Learn more: https://go.microsoft.com/fwlink/?linkid=870924
Comment:
    MPI project is another system that will be impacted if not funded. </t>
      </text>
    </comment>
    <comment ref="B59" authorId="35" shapeId="0" xr:uid="{36F427D6-18DE-4436-AF22-7B85CA27BA19}">
      <text>
        <t>[Threaded comment]
Your version of Excel allows you to read this threaded comment; however, any edits to it will get removed if the file is opened in a newer version of Excel. Learn more: https://go.microsoft.com/fwlink/?linkid=870924
Comment:
    On the OIT-HTS FTE tab.</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tc={6254E277-D785-4E84-BDB1-1FE441735806}</author>
    <author>tc={1B1A613D-8D09-4CC2-A64F-FA19259C1168}</author>
  </authors>
  <commentList>
    <comment ref="G2" authorId="0" shapeId="0" xr:uid="{6254E277-D785-4E84-BDB1-1FE441735806}">
      <text>
        <t>[Threaded comment]
Your version of Excel allows you to read this threaded comment; however, any edits to it will get removed if the file is opened in a newer version of Excel. Learn more: https://go.microsoft.com/fwlink/?linkid=870924
Comment:
    These costs added OIT-HTS System Costs under STAMS- D365 FINANCE &amp; OPERATIONS LICENSES</t>
      </text>
    </comment>
    <comment ref="G7" authorId="1" shapeId="0" xr:uid="{1B1A613D-8D09-4CC2-A64F-FA19259C1168}">
      <text>
        <t>[Threaded comment]
Your version of Excel allows you to read this threaded comment; however, any edits to it will get removed if the file is opened in a newer version of Excel. Learn more: https://go.microsoft.com/fwlink/?linkid=870924
Comment:
    both costs added to OIT-HTS System costs under STAMS- SCANNING DEVICES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tc={6C940392-5C89-4AA4-BFF2-B21DC7CAF642}</author>
    <author>tc={07DB9763-23C7-428E-8BC9-7C3A2654A72B}</author>
    <author>tc={E1CBB4BE-A042-4BFA-848A-C73C5AE97E9E}</author>
    <author>tc={9514CDED-7141-4449-9C80-C93F1DCB55F5}</author>
    <author>tc={17BA61B8-9860-472B-82FE-A6732AD2E292}</author>
    <author>tc={57DD2B8D-725D-488D-A134-9B411EA7346C}</author>
    <author>tc={3AC0DDAB-BCE7-4B3B-A7F7-3A1DB506F620}</author>
    <author>tc={50CCCFEB-9E37-4B31-B03E-986AF10BAE11}</author>
    <author>tc={EC74DC48-AF1B-456C-B027-635A8DA74EB2}</author>
    <author>tc={6206EBE1-DAE2-4ED7-B17C-E3FDC1EA0E77}</author>
    <author>tc={D75DBD75-7604-4469-B8C3-2C9FF11E73D7}</author>
  </authors>
  <commentList>
    <comment ref="A2" authorId="0" shapeId="0" xr:uid="{6C940392-5C89-4AA4-BFF2-B21DC7CAF642}">
      <text>
        <t xml:space="preserve">[Threaded comment]
Your version of Excel allows you to read this threaded comment; however, any edits to it will get removed if the file is opened in a newer version of Excel. Learn more: https://go.microsoft.com/fwlink/?linkid=870924
Comment:
    Impact: won't be able to process lab data. We would have to go back to on-premises which wasn't able to sustain the volume of data required. </t>
      </text>
    </comment>
    <comment ref="A7" authorId="1" shapeId="0" xr:uid="{07DB9763-23C7-428E-8BC9-7C3A2654A72B}">
      <text>
        <t xml:space="preserve">[Threaded comment]
Your version of Excel allows you to read this threaded comment; however, any edits to it will get removed if the file is opened in a newer version of Excel. Learn more: https://go.microsoft.com/fwlink/?linkid=870924
Comment:
    Redcap is a survey and forms tool used to respond rapidly to various public health needs such as both Monkey Pox, contact training, pandemic disease case, and immunization. </t>
      </text>
    </comment>
    <comment ref="A8" authorId="2" shapeId="0" xr:uid="{E1CBB4BE-A042-4BFA-848A-C73C5AE97E9E}">
      <text>
        <t xml:space="preserve">[Threaded comment]
Your version of Excel allows you to read this threaded comment; however, any edits to it will get removed if the file is opened in a newer version of Excel. Learn more: https://go.microsoft.com/fwlink/?linkid=870924
Comment:
    Impact: all analytics with immunization, disease case labs, and hospital discharge. </t>
      </text>
    </comment>
    <comment ref="A14" authorId="3" shapeId="0" xr:uid="{9514CDED-7141-4449-9C80-C93F1DCB55F5}">
      <text>
        <t xml:space="preserve">[Threaded comment]
Your version of Excel allows you to read this threaded comment; however, any edits to it will get removed if the file is opened in a newer version of Excel. Learn more: https://go.microsoft.com/fwlink/?linkid=870924
Comment:
    MPI project is another system that will be impacted if not funded. </t>
      </text>
    </comment>
    <comment ref="A16" authorId="4" shapeId="0" xr:uid="{17BA61B8-9860-472B-82FE-A6732AD2E292}">
      <text>
        <t xml:space="preserve">[Threaded comment]
Your version of Excel allows you to read this threaded comment; however, any edits to it will get removed if the file is opened in a newer version of Excel. Learn more: https://go.microsoft.com/fwlink/?linkid=870924
Comment:
    Impact: Public Health Lab's ability to process current volume of Biological samples.   </t>
      </text>
    </comment>
    <comment ref="A17" authorId="5" shapeId="0" xr:uid="{57DD2B8D-725D-488D-A134-9B411EA7346C}">
      <text>
        <t xml:space="preserve">[Threaded comment]
Your version of Excel allows you to read this threaded comment; however, any edits to it will get removed if the file is opened in a newer version of Excel. Learn more: https://go.microsoft.com/fwlink/?linkid=870924
Comment:
    Impact: supports current and future pandemic contact tracing. </t>
      </text>
    </comment>
    <comment ref="A18" authorId="6" shapeId="0" xr:uid="{3AC0DDAB-BCE7-4B3B-A7F7-3A1DB506F620}">
      <text>
        <t>[Threaded comment]
Your version of Excel allows you to read this threaded comment; however, any edits to it will get removed if the file is opened in a newer version of Excel. Learn more: https://go.microsoft.com/fwlink/?linkid=870924
Comment:
    WA HEALTH (Washington's Healthcare and Emergency and Logistics Tracking Hub) is a web application for healthcare staff to input information on resources (beds, ventilators, PPE, etc.), which will automatically update dashboards for hospital, local, and state decision makers to view.</t>
      </text>
    </comment>
    <comment ref="A19" authorId="7" shapeId="0" xr:uid="{50CCCFEB-9E37-4B31-B03E-986AF10BAE11}">
      <text>
        <t xml:space="preserve">[Threaded comment]
Your version of Excel allows you to read this threaded comment; however, any edits to it will get removed if the file is opened in a newer version of Excel. Learn more: https://go.microsoft.com/fwlink/?linkid=870924
Comment:
    Impact: Ability for travelers to get proof of vaccinations. </t>
      </text>
    </comment>
    <comment ref="A20" authorId="8" shapeId="0" xr:uid="{EC74DC48-AF1B-456C-B027-635A8DA74EB2}">
      <text>
        <t xml:space="preserve">[Threaded comment]
Your version of Excel allows you to read this threaded comment; however, any edits to it will get removed if the file is opened in a newer version of Excel. Learn more: https://go.microsoft.com/fwlink/?linkid=870924
Comment:
    Executive Level information. </t>
      </text>
    </comment>
    <comment ref="A21" authorId="9" shapeId="0" xr:uid="{6206EBE1-DAE2-4ED7-B17C-E3FDC1EA0E77}">
      <text>
        <t>[Threaded comment]
Your version of Excel allows you to read this threaded comment; however, any edits to it will get removed if the file is opened in a newer version of Excel. Learn more: https://go.microsoft.com/fwlink/?linkid=870924
Comment:
    Public information on COVID.</t>
      </text>
    </comment>
    <comment ref="A22" authorId="10" shapeId="0" xr:uid="{D75DBD75-7604-4469-B8C3-2C9FF11E73D7}">
      <text>
        <t xml:space="preserve">[Threaded comment]
Your version of Excel allows you to read this threaded comment; however, any edits to it will get removed if the file is opened in a newer version of Excel. Learn more: https://go.microsoft.com/fwlink/?linkid=870924
Comment:
    These dashboards are meant to be ongoing. Ryan L. will try to get more info on these dashboards. 
These dashboards provide transparency to public health information. </t>
      </text>
    </comment>
  </commentList>
</comments>
</file>

<file path=xl/sharedStrings.xml><?xml version="1.0" encoding="utf-8"?>
<sst xmlns="http://schemas.openxmlformats.org/spreadsheetml/2006/main" count="1218" uniqueCount="593">
  <si>
    <t>Scope</t>
  </si>
  <si>
    <t>Team</t>
  </si>
  <si>
    <t>Job Classification</t>
  </si>
  <si>
    <t>Classification</t>
  </si>
  <si>
    <t># of FTEs</t>
  </si>
  <si>
    <t>New/Existing</t>
  </si>
  <si>
    <t>IT Support Description/Narrative</t>
  </si>
  <si>
    <t>Impacts (what will we lose the ability to do if FTE is not funded)</t>
  </si>
  <si>
    <t>Comments (Perm/Project/Funding Source)</t>
  </si>
  <si>
    <t>Position held by/Name</t>
  </si>
  <si>
    <t>Position Supervisor</t>
  </si>
  <si>
    <t>Position #</t>
  </si>
  <si>
    <t>COVID DP or NEW DP
Criteria - Funding needs that would live beyond COVID pandemic should go to new DP. Those that are COVID specific, stay on COVID DP.</t>
  </si>
  <si>
    <t>Type of DP Confirmed 
(X or blank)</t>
  </si>
  <si>
    <t>Project to Perm Conversion (Y/N)</t>
  </si>
  <si>
    <t>If continuing as project, what is the duration?</t>
  </si>
  <si>
    <t>Change (Y/N). If yes, what could be done to support the change? Such as other funding?</t>
  </si>
  <si>
    <t>Impact (what are the impacts)</t>
  </si>
  <si>
    <t>OHS CDS STAFF</t>
  </si>
  <si>
    <t>SENIOR EPIDEMIOLOGIST (NON-MEDICAL)</t>
  </si>
  <si>
    <t>Existing</t>
  </si>
  <si>
    <t xml:space="preserve">Enterprise Data Visualization Lead- establish enterprise reporting standards in alignment with new technological infrastructure, support governance of public health practice visualizations for department wide visualizations, assures timely actionable data sharing practices of critical public health data through the leadership and supervision of enterprise teams and processes. </t>
  </si>
  <si>
    <t>Developing cloud analytic infrastructure without funding a data science and analytics program can have several significant impacts on an organization: Inconsistent Reporting: Data scientists and analysts are responsible for creating consistent and accurate reporting mechanisms. Without them, reporting will continue to be inconsistent and unreliable. Limited Data Insights: Data infrastructure alone cannot generate valuable insights. Data scientists and analysts are needed to interpret the data, identify trends, make predictions, and provide actionable recommendations. Without these professionals, the organization will miss out on valuable insights that can effect change in public health services in turn leading to poor health outcomes across our communites. Underutilization of Resources: Without a dedicated data science and analytics program, the organization will not fully utilize the capabilities of their cloud analytic infrastructure. This will result in wasted resources and a failure to extract value from any other investments in cloud analytics. High Turnover of Skilled Talent: If an organization invests in cloud analytic infrastructure but does not fund a data science program, skilled data professionals may be reluctant to join or stay with the company. This can lead to a high turnover of talent.</t>
  </si>
  <si>
    <t>Perm - 987 - Covid-19 Epidemiology/Lab Capacity</t>
  </si>
  <si>
    <t>NIXON, ZEYNEP</t>
  </si>
  <si>
    <t>Cynthia Harry</t>
  </si>
  <si>
    <t>Vital Public Health Technology</t>
  </si>
  <si>
    <t>VPHT DP</t>
  </si>
  <si>
    <t xml:space="preserve">Enterprise Open Data and Democratization Lead- assure data governance, including data quality, data lineage, and data privacy is intact to support data integrity and open data sharing practives. </t>
  </si>
  <si>
    <t>Developing cloud analytic infrastructure without funding a data science and analytics program can have several significant impacts on an organization: Ineffective Data Governance: Data governance, including data quality, data lineage, and data privacy, is crucial for maintaining the integrity of data. Without a data science program, data governance will continue to be neglected, leading to data-related issues. Compliance and Security Risks: Data analytics often involve sensitive data. Without a data science and analytics program, the organization may be at risk of mishandling or misusing data, potentially leading to compliance and security issues. Underutilization of Resources: Without a dedicated data science and analytics program, the organization will not fully utilize the capabilities of their cloud analytic infrastructure. This would result in wasted resources and a failure to extract value from the investment. High Turnover of Skilled Talent: If an organization invests in cloud analytic infrastructure but does not fund a data science program, skilled data professionals may be reluctant to join or stay with the company. This can lead to a high turnover of talent.</t>
  </si>
  <si>
    <t>PICKART, FRANCOISE</t>
  </si>
  <si>
    <t>Enterprise Data and Decision Science Program Manager- provide leadership direction and supervison for the states only data analytics team responsible for developing methodoligies, data intpretations, predictive modeling, and actionable data insights for all public and public helath decision makers.</t>
  </si>
  <si>
    <t>Developing cloud analytic infrastructure without funding a data science and analytics program can have several significant impacts on an organization: Limited Data Insights: Data infrastructure alone cannot generate valuable insights. Data scientists and analysts are needed to interpret the data, identify trends, make predictions, and provide actionable recommendations. Without these professionals, the organization may miss out on valuable insights that can effect change in public health services in turn leading to poor health outcomes across our communites. Ineffective Decision-Making: Data-driven decision-making is a key benefit of analytics. Without a data science program, decisions may continue to be made based on intuition or incomplete information, which can lead to suboptimal outcomes. Reduce Effectiveness in Public Health Practice: In Public Health where data-driven decision-making is becoming the norm, failing to invest in data science and analytics can lead to a disadvantage and service planning and practice. Without these resources we will continue to underperform in serving our communities public health needs. High Turnover of Skilled Talent: If an organization invests in cloud analytic infrastructure but does not fund a data science program, skilled data professionals may be reluctant to join or stay with the company. This can lead to a high turnover of talent.</t>
  </si>
  <si>
    <t>DOXEY, MATTHEW</t>
  </si>
  <si>
    <t>EPIDEMIOLOGIST 3 (NON-MEDICAL)</t>
  </si>
  <si>
    <t xml:space="preserve">Enterprise Data and Decision Science Analytics Lead- supports establishment of public health best practices in data analytics in the provisioning of new cloud analytic tools and resources, establish data connections with public helath and non-public health data to inform data insights, leads and directs minival viable resource team to address high level public health practice data questions and needs of decision makers at state, local and tribal levels. </t>
  </si>
  <si>
    <t>TIVAROVSKY, ALICE</t>
  </si>
  <si>
    <t>EPIDEMIOLOGIST 2 (NON-MEDICAL)</t>
  </si>
  <si>
    <t>Enterprise Data and Decision Science Analytics Lead- supports establishment of public health best practices in data analytics in the provisioning of new cloud analytic tools and resources, establish data connections with public helath and non-public health data to inform data insights.</t>
  </si>
  <si>
    <t>SEWELL, BENJAMIN</t>
  </si>
  <si>
    <t>Developing cloud analytic infrastructure without funding a data science and analytics program can have several significant impacts on an organization: Inefficient Operations: Analytics can help improve operational efficiency by identifying areas for optimization and automation. Without a data science program, the organization may continue to operate inefficiently. Missed Opportunities: Data analytics can uncover new business opportunities, customer insights, and revenue streams. Without a data science program, the organization may miss out on these opportunities. Reduce Effectiveness in Public Health Practice: In Public Health where data-driven decision-making is becoming the norm, failing to invest in data science and analytics can lead to a disadvantage and service planning and practice. Without these resources we will continue to underperform in serving our communities public health needs.</t>
  </si>
  <si>
    <t>WARREN, ALLISON</t>
  </si>
  <si>
    <t>Enterprise Data and Decision Science Advance Large Language Modeling and Advanced Machine Learning Lead- leads a team and processes to leverage cutting-edge large language models and advanced machine learning techniques for data-driven decision-making processes. Collaborates with cross-functional teams to develop and deploy innovative solutions that extract actionable insights from complex data sets.</t>
  </si>
  <si>
    <t>GIBSON, PETER</t>
  </si>
  <si>
    <t>Enterprise Data and Decision Science Advance Large Language Modeling and Advanced Machine Learning Support- leveraging cutting-edge large language models and advanced machine learning techniques for data-driven decision-making processes. Collaborates with cross-functional teams to develop and deploy innovative solutions that extract actionable insights from complex data sets.</t>
  </si>
  <si>
    <t>BUSHYEAGER, GREGG</t>
  </si>
  <si>
    <t>TBD - TO START 9/1/23</t>
  </si>
  <si>
    <t>INFORMATICS</t>
  </si>
  <si>
    <t>IT DATA MANAGEMENT - MANAGER</t>
  </si>
  <si>
    <t>ENTERPRISE ANALYTICS MANAGER - supervises the cloud informatics, GIS, and Business Intelligence team</t>
  </si>
  <si>
    <t>These 3 teams wouldn't have a manager. This impacts our ability to sufficiently support the staff and mature these programs.</t>
  </si>
  <si>
    <t>Project - 985 - Covid-19 Response</t>
  </si>
  <si>
    <t xml:space="preserve">TBD   </t>
  </si>
  <si>
    <t>Michelle Campbell</t>
  </si>
  <si>
    <t>CLOUD INFORMATICS ANALYST - Informatics analyst to support analytical pipelines</t>
  </si>
  <si>
    <t>There will no informatics support for programs onboarding to the cloud environment.</t>
  </si>
  <si>
    <t>MANAGEMENT ANALYST 4</t>
  </si>
  <si>
    <t>DATA@HEALTH COORDINATOR - Coordinates governance and user activities for the agency cloud analytics environment</t>
  </si>
  <si>
    <t>This would slow down our ability to grow use of the cloud analytic enviroment and would require all engagement and onboarding activities to be managed by IT staff.</t>
  </si>
  <si>
    <t>TBD</t>
  </si>
  <si>
    <t>IT PROJECT MANAGEMENT - SENIOR/SPECIALIST</t>
  </si>
  <si>
    <t>IT PROJECT MANAGER - will support cloud IT  and data modernization projects</t>
  </si>
  <si>
    <t>Will greatly slow agency progress in modernizing our data infrastructure.</t>
  </si>
  <si>
    <t>ADMINISTRATIVE ASSISTANT 3</t>
  </si>
  <si>
    <t>CENTER ADMIN - administrative assistant for the Center for Data Modernization and Informatics</t>
  </si>
  <si>
    <t>Increased administrative burden on Center leadership.</t>
  </si>
  <si>
    <t>Erica Robinson-Kennedy</t>
  </si>
  <si>
    <t>IT APP DEVELOPMENT - SENIOR SPECIALIST</t>
  </si>
  <si>
    <t>GIS SUPERVISOR - supervises the GIS team</t>
  </si>
  <si>
    <t>The team has grown to the size that a supervisor is needed. We have implemented an enterprise GIS application and dedicated leadership for this team is needed to drive strategy and adoption of GIS.</t>
  </si>
  <si>
    <t xml:space="preserve">DMI SUPERVISOR - </t>
  </si>
  <si>
    <t>WMS2</t>
  </si>
  <si>
    <t>DE MANAGER - supervises the electronic lab reporting, clinical onboarding, electronic case reporting , and immunization data exchange teams.</t>
  </si>
  <si>
    <t>This position supervises 4 teams. It is critical for alignment and expansion of our electronic data exchange of critical health data.</t>
  </si>
  <si>
    <t>PREVIOUS CPHT DP POSITIONS</t>
  </si>
  <si>
    <t>IT PROJECT MANAGEMENT - MANAGER</t>
  </si>
  <si>
    <t>CLOUD PROGRAM MANAGER: Directs cloud product management, cloud informatics and roadmapping for ongoing support of cloud needs and maturity advancements.</t>
  </si>
  <si>
    <t>We would be unable to establish a cloud, strategy, roadmap, establish governance and effectively manage the cloud environment. We would not meet the requirements that WATech has set out for Agency cloud environments either.</t>
  </si>
  <si>
    <t>Vacant (GOEBEL, STEPHANIE)</t>
  </si>
  <si>
    <t>Callie Goldsby</t>
  </si>
  <si>
    <t>IT APPLICATION DEVELOPMENT - ENTRY</t>
  </si>
  <si>
    <t xml:space="preserve">PHL - Provide IT support for  LIMS Replacement, Lab Web Portal (ETOR), Supply tracking systems, MS Access migration, data modernization projects.  This position will continue to provide maintenance and operation for those additional systems/application after implementation.  </t>
  </si>
  <si>
    <t>Delays or interruptions in the implementation of LIMS, ETOR and STAMS.   Provide none to minimal support for any new systems onboarded since COVID. Delay in modernizing aging systems as well as automating many manual processes across PHL. Longer service lead time. Low employee moral due to excessive workload, extended working hours, and subsequent burnout leading to reduced productivity. Reduce support hours to normal business hours instead of Sunday-Saturday 7:00am-9:00pm. Less opportunity for improvement and innovation.</t>
  </si>
  <si>
    <t>Project - 987 - Covid-19 Epidemiology/Lab Capacity</t>
  </si>
  <si>
    <t>NG, STEPHEN</t>
  </si>
  <si>
    <t xml:space="preserve">Chuong Nguyen </t>
  </si>
  <si>
    <t>IT BUSINESS ANALYST - ENTRY</t>
  </si>
  <si>
    <t>PHL-Bridge the gap between technology and business goals.  Analyze and document PHL systems, processes and requirements (including current projects such as LIMS Replacement, ETOR, and Supplies Tracking as well as existing systems)</t>
  </si>
  <si>
    <t>Delays or interruptions in the implementation of LIMS, ETOR and STAMS. Pause in tasks/projects management including triage SC requests.  Lack of systems documentation. Longer service lead time. Low employee moral due to excessive workload, extended working hours, and subsequent burnout leading to reduced productivity. Less opportunity for improvement and innovation.</t>
  </si>
  <si>
    <t>SORELL, RONALD</t>
  </si>
  <si>
    <t>WMS02</t>
  </si>
  <si>
    <t>TBD - CHRIS BAUMGARTNER'S TEAM</t>
  </si>
  <si>
    <t>Chris Baumgartner</t>
  </si>
  <si>
    <t>HEALTH SERVICES CONSULTANT 3</t>
  </si>
  <si>
    <t>WA-VERIFY, WA-NOTIFY, FHIR
PROVIDE SUPPORT FOR WA-VERIFY AND WA-NOTIFY OPERATIONS AND PRODUCTION</t>
  </si>
  <si>
    <t>We would be unable to continue support for critical innovations like WA-Verify that enable citizens to make informed decisions using their own public health data.</t>
  </si>
  <si>
    <t>WEST, LAURA</t>
  </si>
  <si>
    <t>IT BUSINESS ANALYST - JOURNEY</t>
  </si>
  <si>
    <t>PHL - Provide IT support for  LIMS Replacement project including requirements gathering, coordinate systems requirements and needs between business and vendor, and quality assurance</t>
  </si>
  <si>
    <t>Delays in the implementation of LIMSReplacement project.</t>
  </si>
  <si>
    <t>VOSIKATA, SUNIA</t>
  </si>
  <si>
    <t>Delays or interruptions in the implementation of LIMS, ETOR and STAMS. Pause in tasks/projects management including triage SC requests.  Lack of systems documentation. Lack of systems testing to ensure these new systems meet quality standards before release.  Longer service lead time. Low employee moral due to excessive workload, extended working hours, and subsequent burnout leading to reduced productivity. Less opportunity for improvement and innovation.</t>
  </si>
  <si>
    <t>FERRIS, MARIAH</t>
  </si>
  <si>
    <t>MANAGEMENT ANALYST 3</t>
  </si>
  <si>
    <t xml:space="preserve">Project management coordination for efforts such as contiuation of work post-COVID-19 emergency response  and product and process development, business process modernization, and major organizational changes related to projects including WA-VERIFY, SMART Health Card Print, SMART Health Link, SMART Health G19 , and program support. </t>
  </si>
  <si>
    <t>Impacts to fulfilling the goals and objectives for the agency and continuing  DOH's projects post-pandemic. An increase in the number of projects being assigned to the team but with the same number of resources (or less due to project positions ending).</t>
  </si>
  <si>
    <t>Project - 011/012 GFS</t>
  </si>
  <si>
    <t xml:space="preserve">VACANT   </t>
  </si>
  <si>
    <t>Claire Cutts/Cat Robinson</t>
  </si>
  <si>
    <t>VACANT</t>
  </si>
  <si>
    <t>EPIDEMIOLOGIST 1</t>
  </si>
  <si>
    <t>DATA EXCHANGE
PROVIDE SUPPORT ON ELR ONBOARDING AND PRODUCTION</t>
  </si>
  <si>
    <t>Reduced ability to onboard additional facilitites and support maintenance and operations for critical electronical lab reports.</t>
  </si>
  <si>
    <t>Project - 080 - Public Health Data Systems</t>
  </si>
  <si>
    <t>THOMAS, CAROLINE</t>
  </si>
  <si>
    <t>Vacant</t>
  </si>
  <si>
    <t>Clinican Onboarding Supervisor - leads team for onboarding new facilitites to ELR, eCR, and immunization electronic health data.</t>
  </si>
  <si>
    <t>MILLER, MICHELLE</t>
  </si>
  <si>
    <t>DATA EXCHANGE
SUPERVISOR FOR STAFF PROVIDING eCR ONBOARDING AND PRODUCTION SUPPORT</t>
  </si>
  <si>
    <t>Reduced ability to implement eCR, onboard facilitites, and support maintenance and operations</t>
  </si>
  <si>
    <t>Rosenthal, Mariana</t>
  </si>
  <si>
    <t>WA-VERIFY, WA-NOTIFY, FHIR; EPIC/ROVER
LEAD FOR EPIC/ROVER IMPLEMENTATIONS AND ONGOING OPERATIONS (COVID care management at LTCFs)</t>
  </si>
  <si>
    <t>PEYTAK, ASHLEY</t>
  </si>
  <si>
    <t>DATA EXCHANGE
PROVIDE SUPPORT FOR eCR ONBOARDING AND PRODUCTION</t>
  </si>
  <si>
    <t>Perm - 080 - Public Health Data Systems</t>
  </si>
  <si>
    <t>MESADIEU, JOANNE</t>
  </si>
  <si>
    <t>LESURE, TESHA</t>
  </si>
  <si>
    <t>IT APPLICATION DEVELOPMENT - JOURNEY</t>
  </si>
  <si>
    <t xml:space="preserve">PHL - PROVIDE SUPPORT FOR LIMS REPLACEMENT PROJECT </t>
  </si>
  <si>
    <t>Currently our permanent staff members are providing assistance for the LIMSReplacement role due to challenges in finding a suitable candidate to fill the position.  Low employee moral due to excessive workload, extended working hours, and subsequent burnout leading to reduced productivity. Less opportunity for improvement and innovation.</t>
  </si>
  <si>
    <t>PHL - PROVIDE SUPPORT FOR LIMS REPLACEMENT PROJECT</t>
  </si>
  <si>
    <t xml:space="preserve">PERMANENT RHAPSODY POSITION FOR THE ENHANECD SUPPORT FOR PHOCIS- UNIT TO SUPPORT RHAPSODY, FHIR, AND HL7. </t>
  </si>
  <si>
    <t>We would be unable to continue support for critical sysems in public Health lab for systems like labvantage and other systems that process the data thru Rhapsody</t>
  </si>
  <si>
    <t>Perm - 011/012 GFS</t>
  </si>
  <si>
    <t>AGORAMOORTHY, PRIYADHARSHINI</t>
  </si>
  <si>
    <t>Muthu Ganesh</t>
  </si>
  <si>
    <t xml:space="preserve">PERMANENT RHAPSODY POSITION
FOR PHL. APPLICATION DEVELOPER TO SUPPORT RHAPSODY, FHIR, AND HL7. </t>
  </si>
  <si>
    <t>MARTINEZ, ARIEL</t>
  </si>
  <si>
    <t>ADDITIONAL OIT STAFF ON ELC</t>
  </si>
  <si>
    <t>HEALTH SERVICES CONSULTANT 2</t>
  </si>
  <si>
    <t>Clinical Onboarding - work with providers to onboard labs for ELR and eCR</t>
  </si>
  <si>
    <t>SAGER, DANIELLE E</t>
  </si>
  <si>
    <t>IT APP DEVELOPMENT - ENTRY</t>
  </si>
  <si>
    <t xml:space="preserve">PHL-Provide IT support for  LIMS Replacement, Lab Web Portal (ETOR), Supply tracking systems, MS Access migration, data modernization projects.  This position will continue to provide maintenance and operation for those additional systems/application after implementation.  </t>
  </si>
  <si>
    <t>BUI,  JOSEPH T</t>
  </si>
  <si>
    <t xml:space="preserve">Provide IT support for  LIMS Replacement, Lab Web Portal (ETOR), Supply tracking systems, MS Access migration, data modernization projects.  </t>
  </si>
  <si>
    <t>Delays or interruptions in the implementation of LIMS, ETOR and STAMS.  Low employee moral due to excessive workload, extended working hours, and subsequent burnout leading to reduced productivity. Less opportunity for improvement and innovation.</t>
  </si>
  <si>
    <t>SADASHIVAIH, SUPRA</t>
  </si>
  <si>
    <t>BALDWIN, CHRISTOPHER F</t>
  </si>
  <si>
    <t>71081414</t>
  </si>
  <si>
    <t>IT BUSINESS ANALYST  - JOURNEY</t>
  </si>
  <si>
    <t>PHL-IT Business Analysis &amp; Quality Assurance Test Support to bridge the gap between technology and business goals.  Analyze and document PHL systems, processes and requirements (including current projects such as LIMS Replacement, ETOR, and Supplies Tracking as well as existing systems)</t>
  </si>
  <si>
    <t>RHODES, JACQUELINE R</t>
  </si>
  <si>
    <t>IT Business Analysis &amp; Quality Assurance Test Support to bridge business needs with IT solutions. Responsible for analysis, documentation and complete traceability for applications such as WaHealth, WaVerify, eCR, RedCap, etc.</t>
  </si>
  <si>
    <t>Delayed or no delivery, unsupported, undocumented IT solutions with no traceabilty as required by oversite and funding bodies.</t>
  </si>
  <si>
    <t>BALAKRISHNAN, LAVANYA</t>
  </si>
  <si>
    <t>Tiffany Ames</t>
  </si>
  <si>
    <t>ANDERSON, KIMBERLY K</t>
  </si>
  <si>
    <t>IT BUSINESS ANALYST - SR/SPEC</t>
  </si>
  <si>
    <t>Leadership and Supervison of IT Business Analysis &amp; Quality Assurance Test Support to bridge business needs with IT solutions. Responsible for analysis, documentation and complete traceability for applications such as WaHealth, WaVerify, eCR, RedCap, etc.</t>
  </si>
  <si>
    <t>PALMER, JEFFREY F</t>
  </si>
  <si>
    <t>IT CUSTOMER SUPPORT  - JOURNEY</t>
  </si>
  <si>
    <t>FOR PHL- IT CUSTOMER SUPPORT FOR SERVICE DESK SUPPORT AND INTERFACE OF INSTRUMENTS WITH LIMS; NEW TEST LAB TO SUPPORT TESTING OF NEW AND UPGRADED INSTRUMENTS SOFTWARE WITHIN PHL.</t>
  </si>
  <si>
    <t>We will not be able to efficiently and effectively provide tier 1 and tier 2 IT support for current, new and expanding IT services such as the transforming digital health data IT Projects and support for increased employee counts across Shoreline / PHL Lab.    Requests for IT service and service incidents could take weeks instead of hours or days to fulfill and/or resolve which could disrupt mission critical services and break contracts and agreements that are in place with agency, partners, vendors and customers.</t>
  </si>
  <si>
    <t>JAMES STEWART</t>
  </si>
  <si>
    <t>Ryan Koval</t>
  </si>
  <si>
    <t>CHAN, WING K</t>
  </si>
  <si>
    <t>IT DATA MANAGEMENT - JOURNEY</t>
  </si>
  <si>
    <t>Database administrator - Develop, maintain and deploy databases, manage database servers, performance tunning for all of the Public Health Lab Mission ciritical applications</t>
  </si>
  <si>
    <t xml:space="preserve">We will not be able to take necessory steps to keep the PHL mission criticial applicaiton data store to be availalbe 24x7. Also there will be reduced support for any maintenance to be done on PHL applicaiton data stores. </t>
  </si>
  <si>
    <t>VOLPINTESTA, MARCELLA D</t>
  </si>
  <si>
    <t>IT PROJECT MANAGEMENT  - JOURNEY</t>
  </si>
  <si>
    <t>CLOUD PROJECT MANAGER: Directs cloud product management, cloud informatics and roadmapping for ongoing support of cloud needs and maturity advancements.</t>
  </si>
  <si>
    <t>We will not be able to manage cloud projects, onboard new systems into the cloud and effectively manage onboarding new data sets. We will not be able to implement new cloud tools in the environment.</t>
  </si>
  <si>
    <t>Vacant (BONAUDI, MARK R)</t>
  </si>
  <si>
    <t>IT QUALITY ASSURANCE  - JOURNEY</t>
  </si>
  <si>
    <t>Quality Assurance Test Support to bridge business needs with IT solutions. Responsible for analysis, documentation and complete traceability for applications such as WaHealth, WaVerify, eCR, RedCap, etc.</t>
  </si>
  <si>
    <t>SUBRAMANIAN, RAMYA</t>
  </si>
  <si>
    <t>KESINENI, CHAITHANYA S</t>
  </si>
  <si>
    <t xml:space="preserve">Ensuring the reliability and functionality of the new LIMS, ETOR and Supplies Tracking Assets Management systems.  </t>
  </si>
  <si>
    <t xml:space="preserve">Delays or interruptions in the implementation of LIMS, ETOR and STAMS. Lack of systems testing to ensure these new systems meet quality standards before release. </t>
  </si>
  <si>
    <t>HEMMEN, THOMAS G</t>
  </si>
  <si>
    <t>WA HEALTH STAFF</t>
  </si>
  <si>
    <t> </t>
  </si>
  <si>
    <t>EPI 3/Lead EPI - WA Health quality assurance and reporting</t>
  </si>
  <si>
    <t xml:space="preserve">Support program EPIs to perform statistical analysis and develop visualizations of WA HEALTH data. Produce and disseminate status reports. </t>
  </si>
  <si>
    <t>Perm - 985 - Covid-19 Response</t>
  </si>
  <si>
    <t>BUFFUM, HENRY</t>
  </si>
  <si>
    <t xml:space="preserve"> EPI 2/EPI - SME to leverage WA Health data for stakeholders and users</t>
  </si>
  <si>
    <t>Perform statistical analysis and develop visualizations of WA HEALTH data. Monitor quality of WA HEALTH data. Identify ways to innovate.</t>
  </si>
  <si>
    <t>CARMICHAEL, CODY</t>
  </si>
  <si>
    <t>LAU, ANDREW</t>
  </si>
  <si>
    <t xml:space="preserve"> WMS2/Program Administrator - WA Health program strategy</t>
  </si>
  <si>
    <t>Provide direction and oversight to the WA HEALTH program. Manage the strategic direction of the WA HEALTH program.</t>
  </si>
  <si>
    <t>NOWLAN, TYLER</t>
  </si>
  <si>
    <t>HEALTH SERVICES CONSULTANT 4</t>
  </si>
  <si>
    <t xml:space="preserve"> HSC4/Database Administrator - WA Health program operations and communications with stakeholders</t>
  </si>
  <si>
    <t xml:space="preserve">Support program support staff to provide platform and user support. Plan for and manage database and platform changes. </t>
  </si>
  <si>
    <t>BYBEE, DONNA</t>
  </si>
  <si>
    <t xml:space="preserve"> HSC2/Support Staff - WA Health program operations and communications with stakeholders</t>
  </si>
  <si>
    <t>Provide platform and user support. Monitor quality of WA HEALTH data. Monitor and ensure compliance of acute care facilities data reporting. Identify ways to innovate.</t>
  </si>
  <si>
    <t>ABOMYI, CHINAZA</t>
  </si>
  <si>
    <t>STALEY, SARA</t>
  </si>
  <si>
    <t>IT PROJECT MANAGER - JOURNEY</t>
  </si>
  <si>
    <t xml:space="preserve">Project management for supporting consultation efforts and large projects across divisions and/or with an agency wide impact possible external stakeholder impacts.
</t>
  </si>
  <si>
    <t>Sum of # of FTEs</t>
  </si>
  <si>
    <t>ADDITIONAL OIT STAFF ON ELC Total</t>
  </si>
  <si>
    <t>PREVIOUS CPHT DP POSITIONS Total</t>
  </si>
  <si>
    <t>Grand Total</t>
  </si>
  <si>
    <t>SERVICE</t>
  </si>
  <si>
    <t>EST. COSTS</t>
  </si>
  <si>
    <t>YEAR 1</t>
  </si>
  <si>
    <t>YEAR 2</t>
  </si>
  <si>
    <t>BIENNIUM</t>
  </si>
  <si>
    <t>COMMENTS</t>
  </si>
  <si>
    <t xml:space="preserve">See Appendix A for cost breakdown details </t>
  </si>
  <si>
    <t>Additional Questions and Comments - 8/18/23</t>
  </si>
  <si>
    <t>Answers from OIT/OFS</t>
  </si>
  <si>
    <t>FY26</t>
  </si>
  <si>
    <t>FY27</t>
  </si>
  <si>
    <t>FY28</t>
  </si>
  <si>
    <t>FY29</t>
  </si>
  <si>
    <t>FY30</t>
  </si>
  <si>
    <t>CLOUD DATACENTER</t>
  </si>
  <si>
    <t>DOH CLOUD DATACENTER</t>
  </si>
  <si>
    <t>4.2M /YR</t>
  </si>
  <si>
    <t xml:space="preserve">This is per data set </t>
  </si>
  <si>
    <t>WATECH 0365 CLOUD DATACENTER</t>
  </si>
  <si>
    <t>600K/YR</t>
  </si>
  <si>
    <t>Remove built into TE E360 Costs based on FTE.  Gerrit removed in cost rollup table below</t>
  </si>
  <si>
    <t>MSFT ENTERPRISE AGMT 1</t>
  </si>
  <si>
    <t>1.0M /YR</t>
  </si>
  <si>
    <t xml:space="preserve">Keep this, more detailed information from Ryan Koval if needed. </t>
  </si>
  <si>
    <t>MSFT ENTERPRISE AGMT 2 (STAMS)</t>
  </si>
  <si>
    <t>72K /YR</t>
  </si>
  <si>
    <t xml:space="preserve">This will have to stay we don't </t>
  </si>
  <si>
    <t>I would need to understand what this is used for</t>
  </si>
  <si>
    <t xml:space="preserve">STAMS is a MS Dyanmics based inventory management application that is hosted on MS Azure Cloud Infrastructure. The infrastructure is spun up and down dynamically based on the application compute and storage use and needs. </t>
  </si>
  <si>
    <t>EPI WIN10 RD TRANSITION TO CLOUD VM</t>
  </si>
  <si>
    <t>50K /MO</t>
  </si>
  <si>
    <t>BIOINFORMATICS CLOUD</t>
  </si>
  <si>
    <t>12K /MO</t>
  </si>
  <si>
    <t>This is for AWS supporting genome sequencing and other bioinformatics work at the Public Health Lab. 
The Molecular Epidemiology Program is expanding our capacity for bioinformatics analysis for public health action. Bioinformatics is the science of collecting and analyzing complex biological data such as sequencing data and genetic code. The ability to analyze complex biological data requires computation and technological resources, and the importance of computing capacity and technological specifications must be stressed.  </t>
  </si>
  <si>
    <t>TOTAL</t>
  </si>
  <si>
    <t>MS Unified and MS Select Agreements</t>
  </si>
  <si>
    <t xml:space="preserve">MS UNIFIED </t>
  </si>
  <si>
    <t>350K /YR</t>
  </si>
  <si>
    <t xml:space="preserve">MS UNIFIED (OLD PREMIER AGREEMENT-OCCURS EVERY DECEMBER) 
CURRENT SPENDING PLAN=90K
COVID GAP NEEDED=350K
TOTAL ESTIMATED FOR DECEMBER 2022 THIS YEAR (440K) * AND EACH YEAR AFTER- THIS IS DUE TO G3 TO G5 UPGRADE AND ADDITIONAL DOH FTES FOR FY20 AND BEYOND </t>
  </si>
  <si>
    <t>MS SELECT</t>
  </si>
  <si>
    <t>150K /YR</t>
  </si>
  <si>
    <t>MS SELECT AGREEMENT (OCCURS EVERY MARCH)
CURRENT SPENDING PLAN =450K
COVID GAP NEEDED =150K
TOTAL ESTIMATED FOR MARCH 2023 (600K) *AND EACH YEAR AFTER FOR A FEW YEARS.- THIS HANDLES ALL OF OUR SQL CORES AND WINDER SERVER CORES AND SUPPORT.</t>
  </si>
  <si>
    <t>DATA ANALYTICS</t>
  </si>
  <si>
    <t>OTHER LICENSING</t>
  </si>
  <si>
    <t>ESRI</t>
  </si>
  <si>
    <t>188K /YR</t>
  </si>
  <si>
    <t>Who uses these licenses and for what systems and how do we currently pay for these?  Did we have these previous to COVID?</t>
  </si>
  <si>
    <t xml:space="preserve">These licenses are used by programs across the agency. We had licenses before Covid, but we have expanded use so we purchased more licenses. </t>
  </si>
  <si>
    <t xml:space="preserve">SQL </t>
  </si>
  <si>
    <t>340K ONE TIME</t>
  </si>
  <si>
    <t>APPROX. 40 SQL CORES; ONE TIME COST.
PLAN TO BRING IN 50 DATASETS</t>
  </si>
  <si>
    <t xml:space="preserve">We can remove this from the DP. Current SQL license count is good for now until the next biennium. </t>
  </si>
  <si>
    <t>SAS VIYA</t>
  </si>
  <si>
    <t>500K/YR</t>
  </si>
  <si>
    <t>FULL IMPLEMENTATION AND MIGRATION</t>
  </si>
  <si>
    <t xml:space="preserve">SasViya would be a cloud based enterprise shared system that would migrate over 300+ siloed and individual SAS on premise licenses/users (epi's mainly) who use SAS software to perform data analysis on various doh system/application datasets to provide reporting. (saving costs as shared datasets and standardized toolsets would be used to perform data analytics in the cloud and would be done from an enterprise perspective vs individual/silo).
Epi's to perform data analytics; this is new, did not have this previous to COVID. If we didn't fund this, it would be desktop licenses and the vendor may not even offer desktop licenses. </t>
  </si>
  <si>
    <t>POSIT</t>
  </si>
  <si>
    <t>BUILD OUT AND MIGRATION</t>
  </si>
  <si>
    <t>We can remove this from the DP for this licensing costs will be covered in the Public Health Infrastructure Grant-A3 supplemental. 
Epi's to perform data analytics; this is new, did not have this previous to COVID. 8/24 GE - After further varification, $165K covered in year 1 so reduced that FY to $335K and kept $500K in the out years.  Changed cell C20 to reflect the $335K amount for the bottom line calculation in the blue box below.</t>
  </si>
  <si>
    <t>TABLEAU</t>
  </si>
  <si>
    <t xml:space="preserve">
Tableau build out with new architeture for internal and external users with 150 creator licenses.</t>
  </si>
  <si>
    <t>Tableau – Two-8 core licenses (qty: 16)= 700,000 for 2 years</t>
  </si>
  <si>
    <t>Additional Creator Licenses (qty: 150) = 252,000 for 2 years</t>
  </si>
  <si>
    <t>Azure VM Hosting Costs (qty: 72) = $280 = $20,160 (2 years)</t>
  </si>
  <si>
    <t>Azure VM Storage Costs (qty: 48) = $50 = $2,400 (2 years)</t>
  </si>
  <si>
    <t>N/A</t>
  </si>
  <si>
    <t>SQL Server Licenses $130,000 (3 years)</t>
  </si>
  <si>
    <t>FHIR</t>
  </si>
  <si>
    <t>SOFTWARE MAINTENANCE &amp; LICENSING</t>
  </si>
  <si>
    <t>500K /YR</t>
  </si>
  <si>
    <t>500K annual and ongoing costs</t>
  </si>
  <si>
    <t>Could this be charged out by FTE?  Need to understand what software is being referenced</t>
  </si>
  <si>
    <t>Fast Healthcare Interoperability Resources (FHIR) - is a set of rules and specifications for exchanging electronic health care data. 
The software license we need for FHIR is related with FHIR server and the services layer that works as an extension of FHIR server for interacting with services outside of 'FHIR server complex'. Allocating for some FTEs would be helpful.</t>
  </si>
  <si>
    <t>GITHUB</t>
  </si>
  <si>
    <t>LICENSING</t>
  </si>
  <si>
    <t>55K /YR</t>
  </si>
  <si>
    <t>CURRENT 220 LICENSES &amp; WILL INCREASE TO 300 LICENSES</t>
  </si>
  <si>
    <t>What are the licensing for?</t>
  </si>
  <si>
    <t xml:space="preserve">This is an enterprise product and used by ADS developers, EPI and approved contractors. Currently it is coming under two license model. Almost all of ADS developers have MSDN subscription so they get the Github via the MSDN+GitHub subscription which is covered by MSDN subscription. we do have 260 license but it is almost gone and I will be asking for additional procurement.
Mostly used by EPI's, approved contractors, and ADS staff.  </t>
  </si>
  <si>
    <t>STAMS [SUPPLY TRACKING AND MANAGEMENT SYSTEM]</t>
  </si>
  <si>
    <t>See Appendix B for STAMS details</t>
  </si>
  <si>
    <t>D365 FINANCE &amp; OPERATIONS LICENSES</t>
  </si>
  <si>
    <t>71K /YR</t>
  </si>
  <si>
    <t>ANNUAL AND ONGOING COSTS</t>
  </si>
  <si>
    <t>What system is this for and who uses it?</t>
  </si>
  <si>
    <t xml:space="preserve">STAMS - Supply Tracking Asset Management System- This application will track the purchase requisitions, purchase orders, items receipt and consumption, asset management, NBS shipments, and manage on-site item inventory at the Public Health Lab. All staff at PHL will be using this system. </t>
  </si>
  <si>
    <t>SCANNING DEVICES</t>
  </si>
  <si>
    <t>8K /YR</t>
  </si>
  <si>
    <t>How is this being funded currently?  Seems like it is an existing thing we would have</t>
  </si>
  <si>
    <t>Scanning devices are the barcode scanning devices for the STAMS system.  All licenses and devices are funded by COVID ELC EDE grant right now</t>
  </si>
  <si>
    <t>WA HEALTH</t>
  </si>
  <si>
    <t>Domain SSL certificate – WA Health</t>
  </si>
  <si>
    <t>$1,641.00
w/ current tax</t>
  </si>
  <si>
    <t>Ongoing, Current paid - APRIL 8, 2022 - APRIL 7, 2025- Renewal March 2025</t>
  </si>
  <si>
    <t>FY25</t>
  </si>
  <si>
    <t>Appendix A Totals</t>
  </si>
  <si>
    <t>Additional Licensing Totals</t>
  </si>
  <si>
    <t>Fiscal Year/Annual Total</t>
  </si>
  <si>
    <t>Costs removed in 2023 DP</t>
  </si>
  <si>
    <t>Spread via TE Charges</t>
  </si>
  <si>
    <t>PHIG Grant - A3 Supp</t>
  </si>
  <si>
    <t>SubTotal</t>
  </si>
  <si>
    <t>Potential Changes</t>
  </si>
  <si>
    <t>Maria checking into grant status to cover</t>
  </si>
  <si>
    <t>Can we develop allocation bases to support spreading of costs</t>
  </si>
  <si>
    <t>Year 1 FY2024</t>
  </si>
  <si>
    <t>Year 2 FY 2025</t>
  </si>
  <si>
    <t>Biennium</t>
  </si>
  <si>
    <t>Year 3 FY26</t>
  </si>
  <si>
    <t>Year 4</t>
  </si>
  <si>
    <t>Year 5</t>
  </si>
  <si>
    <t>Year 6</t>
  </si>
  <si>
    <t>Year 7</t>
  </si>
  <si>
    <t>Current Annual</t>
  </si>
  <si>
    <t>Current Use</t>
  </si>
  <si>
    <t>Per dataset/app</t>
  </si>
  <si>
    <t>Expansion/year</t>
  </si>
  <si>
    <t>Existing + Expanded costs/yr</t>
  </si>
  <si>
    <t xml:space="preserve">Azure Annual DOH Tenant/Cloud Data Center </t>
  </si>
  <si>
    <t>Current MSFT Enterprise Agmt 1 + MS Select in FY26 and forward</t>
  </si>
  <si>
    <t xml:space="preserve">Current MSFT Agmt (STAMS storage and compute) </t>
  </si>
  <si>
    <t>MSFT annual inflation</t>
  </si>
  <si>
    <t>Increased use assumption</t>
  </si>
  <si>
    <t>MS Unified</t>
  </si>
  <si>
    <t>MS Select</t>
  </si>
  <si>
    <t>State G5 WATech O365 Tenant- E5 Licensing</t>
  </si>
  <si>
    <t>Advantage Program: 188,000</t>
  </si>
  <si>
    <t>50 licenses /$25,000 per year</t>
  </si>
  <si>
    <t>Epi Win10 RD transition to Cloud VM</t>
  </si>
  <si>
    <t>55 in Azure; 30 onprem</t>
  </si>
  <si>
    <t>AWS Bioinformatics</t>
  </si>
  <si>
    <t>Tableau</t>
  </si>
  <si>
    <t>Notes on OIT-HTS System Cost</t>
  </si>
  <si>
    <t>Total</t>
  </si>
  <si>
    <t>ASSUMPTIONS</t>
  </si>
  <si>
    <t>Azure DOH Tenant Invoice Includes</t>
  </si>
  <si>
    <t>MSFT Exterprise Agmt Includes</t>
  </si>
  <si>
    <t>Newly Added Costs</t>
  </si>
  <si>
    <t>Databricks reservation</t>
  </si>
  <si>
    <t>PBI</t>
  </si>
  <si>
    <t>Function Apps</t>
  </si>
  <si>
    <t>Power Automate</t>
  </si>
  <si>
    <t>ADF</t>
  </si>
  <si>
    <t>Power Apps</t>
  </si>
  <si>
    <t>Synapse</t>
  </si>
  <si>
    <t>D365</t>
  </si>
  <si>
    <t>ADO</t>
  </si>
  <si>
    <t>AAD</t>
  </si>
  <si>
    <t>Logic Apps</t>
  </si>
  <si>
    <t>GitHub</t>
  </si>
  <si>
    <t>Visual Studio</t>
  </si>
  <si>
    <t>Hosted in DOH Cloud Data Center (MS Azure cloud)</t>
  </si>
  <si>
    <t>Hosted in State Tenant (M365 Cloud Tenant)</t>
  </si>
  <si>
    <t>Licensed by Enterprise Agmt 1</t>
  </si>
  <si>
    <t>Licensed by Enterprise Agmt 2</t>
  </si>
  <si>
    <t>Newly Licensed by Enterprise Agmt 1</t>
  </si>
  <si>
    <t>RAINIER (8 apps)</t>
  </si>
  <si>
    <t>QRPortal</t>
  </si>
  <si>
    <t>STAMS - Supply Tracking, using D365</t>
  </si>
  <si>
    <t>CRM</t>
  </si>
  <si>
    <t>REDCap</t>
  </si>
  <si>
    <t>CREST</t>
  </si>
  <si>
    <t>Resource Management Dashboard (RMD)</t>
  </si>
  <si>
    <t>CEDAR (datasets listed below)</t>
  </si>
  <si>
    <t>WAHealth</t>
  </si>
  <si>
    <t>IIS (WAVerify currently using)</t>
  </si>
  <si>
    <t>WAVerify</t>
  </si>
  <si>
    <t>COVID CICT</t>
  </si>
  <si>
    <t>Gov Dashboard</t>
  </si>
  <si>
    <t>Hospital Discharge</t>
  </si>
  <si>
    <t>DOH COVID Dashboard</t>
  </si>
  <si>
    <t>Negative Labs</t>
  </si>
  <si>
    <t>COVID Finance Dashboard</t>
  </si>
  <si>
    <t>WDRS</t>
  </si>
  <si>
    <t>Agency-wide Finance Dashboard</t>
  </si>
  <si>
    <t>OIT HTS Finance Dashboard</t>
  </si>
  <si>
    <t>COVID IMS Dashboards</t>
  </si>
  <si>
    <t>MPI in progress</t>
  </si>
  <si>
    <t>How many dashboards do we have at this time? 8/1/2023</t>
  </si>
  <si>
    <t xml:space="preserve">Systems going away after year 1 (June 2024) </t>
  </si>
  <si>
    <t>Application/Service</t>
  </si>
  <si>
    <t>Notes</t>
  </si>
  <si>
    <t>Yes, being decommissioned - but we are keeping the data lake</t>
  </si>
  <si>
    <t xml:space="preserve">QR Portal </t>
  </si>
  <si>
    <t>5/30/23: This will be decommissioned after 2023.It will be replaced with ETOR. ABato</t>
  </si>
  <si>
    <t xml:space="preserve">DOH COVID Dashboard </t>
  </si>
  <si>
    <t>6/29/23: Checking with Lora Davis. Note: Being replaced by Resporatory Dashboard. ABato</t>
  </si>
  <si>
    <t>6/29/23: Dont keep. Ethan Fiess is the dashboard owner, and is not needed. It was set up but never truly used, nor was it published to an outward facing SharePoint or website.
"COVID finance dashboard (OFS COVID Dashboard) in workspace DOH-PBI-COVID19-Internal." ABato</t>
  </si>
  <si>
    <t xml:space="preserve">COVID IMS Dashboard </t>
  </si>
  <si>
    <t>6/29/23: Checking with Ashley McHugh. ABato</t>
  </si>
  <si>
    <t>6/29/23: Dont keep. Margo Pin and Cassandra Cain maintained the Governor's Risk Assessment Dashboard. This dashboard was sunset on Aug 30, 2021 and all data migrated to the COVID Dashboard. ABato</t>
  </si>
  <si>
    <t>OFS - Keep</t>
  </si>
  <si>
    <t>Keep</t>
  </si>
  <si>
    <t>CEDAR - COVID CICT/Negative Labs</t>
  </si>
  <si>
    <t>Keep and will continue to grow with public health data</t>
  </si>
  <si>
    <t>WA Verify</t>
  </si>
  <si>
    <t xml:space="preserve">Keep </t>
  </si>
  <si>
    <t>FPHS Funded Positions (FY24)</t>
  </si>
  <si>
    <t>Office</t>
  </si>
  <si>
    <t>Position</t>
  </si>
  <si>
    <t xml:space="preserve">Employee                                 </t>
  </si>
  <si>
    <t>ADS</t>
  </si>
  <si>
    <t>IT APP DEVELOPMENT  - JOURNEY</t>
  </si>
  <si>
    <t>John Benford</t>
  </si>
  <si>
    <t>COVID App Dev Support</t>
  </si>
  <si>
    <t>Khai Tran</t>
  </si>
  <si>
    <t>Bryce Aden</t>
  </si>
  <si>
    <t>IT DATA MANAGEMENT  - SR/SPEC</t>
  </si>
  <si>
    <t>Jim Atwater</t>
  </si>
  <si>
    <t>Cedar and data pipelines</t>
  </si>
  <si>
    <t>Walter Jones</t>
  </si>
  <si>
    <t>Sujatha Upadhyayula</t>
  </si>
  <si>
    <t>PowerBI Dashboards and data</t>
  </si>
  <si>
    <t>SMO</t>
  </si>
  <si>
    <t>IT SYSTEM ADMIN  - SR/SPEC</t>
  </si>
  <si>
    <t>Eric Lee</t>
  </si>
  <si>
    <t>Smartsheets Admin + enterprise system support</t>
  </si>
  <si>
    <t>PHL</t>
  </si>
  <si>
    <t>Sanjina Shrestha</t>
  </si>
  <si>
    <t>Plan to REALLOCATE UPWARD, BA PHL COVID systems</t>
  </si>
  <si>
    <t>Ryan Medeck</t>
  </si>
  <si>
    <t>BA PHL COVID Systems</t>
  </si>
  <si>
    <t>Travis Meyers</t>
  </si>
  <si>
    <t>PHL COVID Systems Dev</t>
  </si>
  <si>
    <t>CLOUD</t>
  </si>
  <si>
    <t>IT PROJECT MGMT  - SR/SPEC</t>
  </si>
  <si>
    <t>Susan Hollowell</t>
  </si>
  <si>
    <t>COVID/CEDAR/MPI PM</t>
  </si>
  <si>
    <t>ITO</t>
  </si>
  <si>
    <t>IT SYSTEM ADMIN  - ENTRY</t>
  </si>
  <si>
    <t>Cameron Bergeron</t>
  </si>
  <si>
    <t>Cloud Infra</t>
  </si>
  <si>
    <t>SDPS</t>
  </si>
  <si>
    <t>Robert Brawn</t>
  </si>
  <si>
    <t>COVID BA</t>
  </si>
  <si>
    <t>IT QUALITY ASSURANCE - JOURNEY</t>
  </si>
  <si>
    <t>Inderpreet Tahim</t>
  </si>
  <si>
    <t>COVID Tester</t>
  </si>
  <si>
    <t>Vicki Stewart</t>
  </si>
  <si>
    <t>COVID PM</t>
  </si>
  <si>
    <t>Cost per licence/year</t>
  </si>
  <si>
    <t>Quantity purchased 
for BR1</t>
  </si>
  <si>
    <t xml:space="preserve">Expiring </t>
  </si>
  <si>
    <t xml:space="preserve">Total </t>
  </si>
  <si>
    <t>Quantity needed</t>
  </si>
  <si>
    <t>Annual costs on-going M&amp;O</t>
  </si>
  <si>
    <t>Teams Licenses</t>
  </si>
  <si>
    <t>Finance + SCM (Procurement)</t>
  </si>
  <si>
    <t>SCM + Finace (Bonnie and Ron)</t>
  </si>
  <si>
    <t>SCM Licenses</t>
  </si>
  <si>
    <t>Device Licenses</t>
  </si>
  <si>
    <t>Devices</t>
  </si>
  <si>
    <t>Device Warranties</t>
  </si>
  <si>
    <t>5/1/2025?</t>
  </si>
  <si>
    <t>Asset Management (600 pieces)</t>
  </si>
  <si>
    <t>Government Tenant Usage</t>
  </si>
  <si>
    <t>Cloud hosting costs???</t>
  </si>
  <si>
    <t xml:space="preserve">HSO Managed Services Essentials </t>
  </si>
  <si>
    <r>
      <t xml:space="preserve">Chuong, Micro, and ELS - NO. </t>
    </r>
    <r>
      <rPr>
        <sz val="11"/>
        <color rgb="FFFF0000"/>
        <rFont val="Calibri"/>
        <family val="2"/>
        <scheme val="minor"/>
      </rPr>
      <t xml:space="preserve">Need answer from NBS and Ops. </t>
    </r>
  </si>
  <si>
    <t>Location</t>
  </si>
  <si>
    <t>Item</t>
  </si>
  <si>
    <t>SFY24 Cost</t>
  </si>
  <si>
    <t>SFY 25 Cost</t>
  </si>
  <si>
    <t>Questions/Issue</t>
  </si>
  <si>
    <t>Answer</t>
  </si>
  <si>
    <t>Further Questions 8/21</t>
  </si>
  <si>
    <t>Further Answers</t>
  </si>
  <si>
    <t>Appendix A</t>
  </si>
  <si>
    <t>Thought we reduced this from the DP in Nov 22 due to ability to spread via TE charges, and I believe that plan was followed through on. Need to take credit for this in DP/Proviso plan.</t>
  </si>
  <si>
    <t>We are paying for M365 licensing through the Obj T MI code 9613400Y.</t>
  </si>
  <si>
    <t xml:space="preserve">Gerritt checking to ensure what is already being spread via TE Charges (is it row(s) 4, 8, 9 from Appendix A -- OR -- is it rows 8, 9, and 10? You'll see many questions on the "OIT-HTS System Cost" worksheet in column H where there's an attempt to gain a more in depth understanding of the costs. Is M365 an agencywide thing, or is it associated </t>
  </si>
  <si>
    <t xml:space="preserve">M365 is an agencywide. Each employee gets a M365 license. This covers items such as Outlook, Teams, Word, etc. </t>
  </si>
  <si>
    <t>General Presentation</t>
  </si>
  <si>
    <t>Need to create a table of Item/Description around each data set/system that we can pull into DP/Report using Aimee's cell comments in A27:B38. Describing what each data sytem does, and impact of not funding.</t>
  </si>
  <si>
    <t>Please see 'Notes' tab for this information</t>
  </si>
  <si>
    <t>This table is helpful - but we cannot just say "problematic" - we need to define what that means.</t>
  </si>
  <si>
    <t>Won't be able to process lab data. We would have to go back to on-premise which wasn't able to sustain the volume of data required, is not scaleable, and is highly faulty and problematic.  We would incurr additional costs to have to shift from cloud back to new DOH data center environment within the state data center, including additional investment would be needed for on premise storage, backup and recovery. We would likely lose all of the work that went into modernizing the data flow and stability of this system.  This is very problematic as downtime of this system impacts our agencies ability to respond to communicable diseases and determine public responses.  Our ability for disaster recovery of this system would be compromised by moving it out of the cloud.</t>
  </si>
  <si>
    <t>Azure Annual DOH Tenant/Cloud Data Center Cost per Data Set</t>
  </si>
  <si>
    <t>Is there any scalability with respect to the level of cloud services we are purchasing per data set (Gold tier vs. Bronze, Cadillac vs. Kia, etc.)</t>
  </si>
  <si>
    <t>There is scalability and we are purchasing yearly "reservations" of Azure cloud compute/storage services which bring with it up to 40% in discounted service/use costs - so we are saving where we can and know about.</t>
  </si>
  <si>
    <t>I'm not quite following this. So, we are buying "more" services in order to get the 40% discount? I'm asking if there's any way to "scale back" with what we have now. I hear terms like "hot storage" and "cold storage" and they make me believe there are tiers for how responsive the cloud is, and I'd assume that comes at different costs. Can someone put the basics of what we are buying into plain talk?</t>
  </si>
  <si>
    <t>There are some tiers within data storage, and based on the high availability requirements of the system we can adjust some of the cloud resources accordingly.  However reducing the latency in data storage to more cold storage will only save us really in archiving situations.</t>
  </si>
  <si>
    <t>""</t>
  </si>
  <si>
    <t>300k per system/app - Is this how this is billed? Each system uses an identical amount of storage, or is charged the same?</t>
  </si>
  <si>
    <t xml:space="preserve">They are all charged differently based on service consumed and comprise our overall monthly azure cloud and are invoiced accordingly. </t>
  </si>
  <si>
    <t>Can we get examples of invoices so that we can understand differences?</t>
  </si>
  <si>
    <t xml:space="preserve">This is our projected cost. </t>
  </si>
  <si>
    <t>Expansions in SFY24 - I believe that the Opioid and Seattle Indian Health Board (data equity for indigenous health) data were the next migrations/expansions to cloud in SFY24, but they aren't listed anywhere within Appendix A. Confirm number of data sets for those, and that they are covered in total in Appendix A, F3. For further migrations (without funding) - I understand we are paused, until outcome of vendor report?</t>
  </si>
  <si>
    <t xml:space="preserve">At this time additional datasets brought to CEDAR are on hold as the scope is being updated. We estimate to bring 10 datasets per year and this was the cost at that time. If not funded, we would not be able to fully realize the potential of what a data analytics environment could provide. </t>
  </si>
  <si>
    <t xml:space="preserve">I think this is where basic definitions would help me - CEDAR is the "environment" within M365 that additional data sets/apps are brought in to? What does it mean to not fully realize the benefits? </t>
  </si>
  <si>
    <t>Cedar is in our Azure Cloud environment.  This is our Cloud Data Analytics Environment and data lakes.  This brings together disparate data sets together as a consolidated data environment for better reporting and analystics.  Without this we have to analysze data through manual disconnected environments and will have inconsistencies and no automation.  This would create a huge burden on the agency and introduces errors in data reporting.</t>
  </si>
  <si>
    <t>MS Select Costs Presentation</t>
  </si>
  <si>
    <t>Why broken out on distinct line in FY24/25, but then added into EA line in FY26?</t>
  </si>
  <si>
    <t xml:space="preserve">We are in the process of moving the MS Select Agreement to be included in the MS Enterprise Agreement (per MS requirement).  Because we have had 3 different parts to the old MS Select Agreement and they span differently in a 3 year cycle, it will take a few years to complete the consolidation and move into just one overall MS Enterprise agreement. </t>
  </si>
  <si>
    <t>Rows 45-54</t>
  </si>
  <si>
    <t>Are there any savings that we can point to within these decision points? Both for DP/OIT Proviso Report, savings by phasing something out is key if we have it.</t>
  </si>
  <si>
    <t xml:space="preserve">No saving in these dashboards. Some are being removed and new ones created. Datasets will still go to the Data Lake. </t>
  </si>
  <si>
    <t>This gives me questions around data set size, and "record retention". I'm assuming we have a massive amount of data in these apps from COVID response. As time moves on, is there a point in time when we get away from COVID response where some of the data we are storing in the "data lake" would be reduced/eliminated? Or are we in an era where the cloud storage needs are only ever increasing in storage size?</t>
  </si>
  <si>
    <t>Much of this data retention is based on retention schedules.  The CREST application's data must be retained for 10 years.  Cloud storage will always increase over time just like it does not on-premise.  We will be able to gain efficiencies in costs overtime as we are able to utilize tiers of storage.  However storage will never go down as even when archived, new systems will be added to the cloud over time.</t>
  </si>
  <si>
    <t>OIT-HTS FTEs</t>
  </si>
  <si>
    <t>Funding Source for Positions</t>
  </si>
  <si>
    <t>Need to incorporate how positions are currently funded by SFY 24 and 25 into this document (one place to see all backup to FNCal), and confirm positions are perm/project</t>
  </si>
  <si>
    <t xml:space="preserve">Action item: Gerrit, identify perm/project position and what funding source. </t>
  </si>
  <si>
    <t>Adam asked for FTE specific information via email on 8/21/23 to JMac/Callie</t>
  </si>
  <si>
    <t>SENT TO Kristi and Aimee to add details</t>
  </si>
  <si>
    <t>Appendix A FTE List</t>
  </si>
  <si>
    <t>Rows 56-73</t>
  </si>
  <si>
    <t>Says SFY24; Confirming these positions are also understood to be FPHS funded in SFY25.</t>
  </si>
  <si>
    <t xml:space="preserve">Yes, these positions are funded under FPHS. </t>
  </si>
  <si>
    <t>Is there a reason we aren't charging COVID eligible work (per the FPHS FTE info, there appear to be several doing COVID specific work?) to COVID funding sources?</t>
  </si>
  <si>
    <t xml:space="preserve">They have been charging to COVID funding for some time and for as long as it's possible, the long term funding is FPHS and that funding will be utilized as other sources end. </t>
  </si>
  <si>
    <t>General Definitions</t>
  </si>
  <si>
    <t>Definitions around DOH Cloud Data Center vs. State Tenant - Need this in DP/Report (could be combined into table I mention in row 3 above)</t>
  </si>
  <si>
    <t>These are the MS cloud environments that our sytsems are hosted on:
DOH Cloud Data Center (MS Azure cloud)
State Tenant (M365 Cloud Tenant)</t>
  </si>
  <si>
    <t>Can you define for me what is hosted in the DOH Cloud Azure Environment vs. the M365 Cloud Tenant? M365 - is that WATech's Cloud? I'm looking for 2-3 sentences to differentiate the two to have a clear understanding of what one is vs. the other. What drives our decision to put a data source/system/app on one vs. the other? Is there a cost difference between the two? If the other category is On-Site - the defintions would be helpful.</t>
  </si>
  <si>
    <t>There are two tenants at this time, as when DOH began our COVID Cloud efforts WaTech did not have a state tenant stood up and capable of supporting our needs for COVID response, so we created a DOH Azure Cloud Environment.  Since then WaTech has implemented a M365 Cloud state tenant and DOH is bringing services up in that tenant.  Eventually we will migrate all services and systems into the state tenant, however WaTech and DOH do not have the bandwidth to do this at this time.  Microsoft charges different line items for these two different tenants.</t>
  </si>
  <si>
    <t>Appendix B</t>
  </si>
  <si>
    <t>Total Costs in G11</t>
  </si>
  <si>
    <t>Where do these costs flow into DP totals - do they?</t>
  </si>
  <si>
    <t xml:space="preserve">It is in Row 5 of Appendix A. </t>
  </si>
  <si>
    <t>Data Modernization Funding, generally</t>
  </si>
  <si>
    <t>Preemptive Question: Whether increased state data modernization federal funding could have been utilized for any of these costs</t>
  </si>
  <si>
    <t xml:space="preserve">The Data Modernization funding is planned for other agency work. </t>
  </si>
  <si>
    <t>MSFT Agreement 1 vs. Agreement 2</t>
  </si>
  <si>
    <t>Any reason to call this out in this fashion?</t>
  </si>
  <si>
    <t xml:space="preserve">Each agreement represents one specific MS cloud tenant.
MS did not provide the option to consolidate based on the services used. So we have 2 separate agreements. Agreement 1 is for Enteprise cloud service and Agreement 2 is for the Publich Health Lab and cloud service related to STAMS - Supply Tracking Asset Management system. </t>
  </si>
  <si>
    <t>Inflation/Growth Figures</t>
  </si>
  <si>
    <t>Narrative to describe these figures (actual experience, contractual price increases, etc.)</t>
  </si>
  <si>
    <t xml:space="preserve">We apply a standard inflation cost based on past billing and contract cost, that adjust to yearly renewal. </t>
  </si>
  <si>
    <t>Overall</t>
  </si>
  <si>
    <t>These areas represent what we "gave back" from the DP last session when working with OFM. In particular, we should be addressing any of these reductions that are coming back in.</t>
  </si>
  <si>
    <t>The $2.272 million annual reduction was a figure that Les provided to Amy/ELT during budget reduction conversation post submission to OFM. If these costs are "back in" the DP - we'll want to be aware of what OIT was cutting then, and what came back in. I think our overall FTE figures are much lower, so it may not be entirely relevant.</t>
  </si>
  <si>
    <t xml:space="preserve">There are 18 additional FTEs that was added to support Informatics regorganization approved by executive leadership and additional 15 FTEs from ELC, on top of the ongoing 22 FTEs that were funded for FY24. </t>
  </si>
  <si>
    <t>Per Les at the time: The Continue Public Health Technology DP was reduced by a total of $5M.  I assume the team can take another pass if needed but over ½ of the cost are hard cost and any adjustments would only reduce critical staffing; however, we understand this is a difficult process for everyone so please let me know if another pass it needed. If “Continue” isn’t the right word to frame this DP perhaps we could describe it as “level setting” to the post covid infrastructure support cost. "</t>
  </si>
  <si>
    <t>Hosted in DOH Cloud Data Center  (MS Azure cloud)</t>
  </si>
  <si>
    <t>Description of what this system/ data set does</t>
  </si>
  <si>
    <t>Describe impact if not funded</t>
  </si>
  <si>
    <t>RAINIER 
Reporting Array for Incident, Noninfectious and Infectious Event Response</t>
  </si>
  <si>
    <t>Includes five interconnected applications which centralize the collection and processing of statewide mandatory reporting of disease and environmental public health conditions.</t>
  </si>
  <si>
    <t>Won't be able to process lab data. We would have to go back to on-premise which wasn't able to sustain the volume of data required, is not scaleable, and is highly faulty and problematic.  We would incurr additional costs to have to shift from cloud back to new DOH data center enironment within the state data center, including additional investment would be needed for on premise storage, backup and recovery. We would likely lose all of the work that went into modernizing the data flow and stability of this system.  This is very problematic as downtime of this system impacts our agencies ability to respond to communicable diseases and determine public responses.  Our ability for disaster recovery of this system would be compromised by moving it out of the cloud.</t>
  </si>
  <si>
    <t>WDRS (WA Disease Reporting System )</t>
  </si>
  <si>
    <t>Main surveillance tool used by DOH and the local health jurisdictions (LHJ) for case management and outbreak response.</t>
  </si>
  <si>
    <t>WELRS (WA Electronic Lab Reporting System)</t>
  </si>
  <si>
    <t xml:space="preserve">
HL7 laboratory reporting classification and assignment system (simplified and updated to handle newer versions of HL7). Collect laboratory reports from commercial, public health and hospital sources, verify their accuracy, and standardize the information so it can be stored in the WDRS and SHELDIn systems. This allows case managers around the state to access and use the data to inform public health activities.</t>
  </si>
  <si>
    <t>DRIVE (Diseaase Reporting Interoperability and Verification Engine)</t>
  </si>
  <si>
    <t>Is a translation layer between the largely uncontrolled content coming from laboratories via ELR streams, and adding standardized values for case management.
collect laboratory reports from commercial, public health and hospital sources, verify their accuracy, and standardize the information so it can be stored in the WDRS and SHELDIn systems. This allows case managers around the state to access and use the data to inform public health activities.</t>
  </si>
  <si>
    <t>SHELDIn (Sexually Transmitted Disease Hub for Electronic Laboratory Data Input)</t>
  </si>
  <si>
    <t>System which focuses primarily on the delivery of laboratory reports related to STDs.</t>
  </si>
  <si>
    <t>REDCap (Research Electronic Data Capture)</t>
  </si>
  <si>
    <t xml:space="preserve">REDCap is a secure web application for building and managing online surveys and databases. While REDCap can be used to collect virtually any type of data, it is specifically geared to support online or offline data capture for research studies and operations; examples this tool is used to respond rapidly to various public health needs such as both Monkey Pox, contact tracing, pandemic disease case, and immunization. </t>
  </si>
  <si>
    <t>CEDAR (Cloud Environment for Data Analytics &amp; Reporting)</t>
  </si>
  <si>
    <t xml:space="preserve">
Agency cloud hosted environment for storing data and running tools to execute a wide range of analytical processes and reports.</t>
  </si>
  <si>
    <t xml:space="preserve">If not funded this would hamper our abilitiy to conduct comprehensive analysis and analystics of this interrelated data that helps drive publish health program docus and decisions.  Work will be reduced to manual and extremely inneficient processes. This would impact all analytics with immunization, disease case labs, and hospital discharge. </t>
  </si>
  <si>
    <t>IIS (WAVerify currently using) data set</t>
  </si>
  <si>
    <t>data set within CEDAR</t>
  </si>
  <si>
    <t>COVID CICT data set</t>
  </si>
  <si>
    <t>Hospital Discharge data set</t>
  </si>
  <si>
    <t>Negative Labs data set</t>
  </si>
  <si>
    <t>WDRS data set</t>
  </si>
  <si>
    <t>MPI</t>
  </si>
  <si>
    <t>Master Person Index</t>
  </si>
  <si>
    <t xml:space="preserve">MPI project is another system that will be impacted if not funded. </t>
  </si>
  <si>
    <t>Cloud based Biological Lab testing sample tracking application</t>
  </si>
  <si>
    <t>Public Health Lab's ability to process current volume of Biological samples would be adversely impacted.</t>
  </si>
  <si>
    <t>Cloud based Contact Tracing Application</t>
  </si>
  <si>
    <t>Current and future pandemic contact tracing would be adversely impacted.</t>
  </si>
  <si>
    <t>WAHealth (Washington's Healthcare and Emergency and Logistics Tracking Hub)</t>
  </si>
  <si>
    <t>Cloud based application for healthcare staff to input information on resources (beds, ventilators, PPE, etc.), which will automatically update dashboards for hospital, local, and state decision makers to view.</t>
  </si>
  <si>
    <t>Situational awareness of healtchare and emergecny response resources when there is a surge or public health emergency would be adversely impacted.</t>
  </si>
  <si>
    <t>A cloud based application to verify vaccination status</t>
  </si>
  <si>
    <t>Ability for travelers to get proof of vaccinations would be adversely impacted.</t>
  </si>
  <si>
    <t>A cloud based data visualization system that hosts data for insights required by the govs office</t>
  </si>
  <si>
    <t>Executive Level information would not be able to be visualized and rapidly updated.</t>
  </si>
  <si>
    <t>Public information on COVID, would not be able to be visualized and rapidly updated.</t>
  </si>
  <si>
    <t xml:space="preserve">These dashboards provide transparency to public health information. </t>
  </si>
  <si>
    <t>Summarized COVID funding/expenses would not be able to be visualized and rapidly updated.</t>
  </si>
  <si>
    <t>A cloud based data visualization system that hosts data for insights needed for agency leadership</t>
  </si>
  <si>
    <t>Summarized funding/expenses would not be able to be visualized and rapidly updated.</t>
  </si>
  <si>
    <t>A cloud based data visualization system that hosts data for insights needed for IT leadership</t>
  </si>
  <si>
    <t>Summarized IT funding/expenses would not be able to be visualized and rapidly updated.</t>
  </si>
  <si>
    <t>A cloud based data visualization system that hosts data for insights required for COVID Response</t>
  </si>
  <si>
    <t>Data required for Incident Management would not be able to be visualized and rapidly updated.</t>
  </si>
  <si>
    <t>14+ dashboards and more being created to support ongoing public health needs.</t>
  </si>
  <si>
    <t xml:space="preserve">Data required for reports pertaining to business needs would not be able to be visualized and rapidly updated.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</si>
</sst>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22" x14ac:knownFonts="1">
    <font>
      <sz val="11"/>
      <color theme="1"/>
      <name val="Calibri"/>
      <family val="2"/>
      <scheme val="minor"/>
    </font>
    <font>
      <b/>
      <sz val="11"/>
      <color theme="0"/>
      <name val="Calibri"/>
      <family val="2"/>
      <scheme val="minor"/>
    </font>
    <font>
      <sz val="11"/>
      <color rgb="FF006100"/>
      <name val="Calibri"/>
      <family val="2"/>
      <scheme val="minor"/>
    </font>
    <font>
      <sz val="11"/>
      <color rgb="FF000000"/>
      <name val="Calibri"/>
      <family val="2"/>
      <scheme val="minor"/>
    </font>
    <font>
      <sz val="11"/>
      <color rgb="FF000000"/>
      <name val="Calibri"/>
      <family val="2"/>
    </font>
    <font>
      <sz val="11"/>
      <name val="Calibri"/>
      <family val="2"/>
      <scheme val="minor"/>
    </font>
    <font>
      <b/>
      <sz val="11"/>
      <color theme="1"/>
      <name val="Calibri"/>
      <family val="2"/>
      <scheme val="minor"/>
    </font>
    <font>
      <b/>
      <sz val="11"/>
      <color rgb="FFFFFFFF"/>
      <name val="Calibri"/>
      <family val="2"/>
    </font>
    <font>
      <strike/>
      <sz val="11"/>
      <color theme="1"/>
      <name val="Calibri"/>
      <family val="2"/>
      <scheme val="minor"/>
    </font>
    <font>
      <b/>
      <sz val="11"/>
      <color rgb="FF000000"/>
      <name val="Calibri"/>
      <family val="2"/>
    </font>
    <font>
      <sz val="11"/>
      <color theme="1"/>
      <name val="Calibri"/>
      <family val="2"/>
      <scheme val="minor"/>
    </font>
    <font>
      <sz val="11"/>
      <color rgb="FFFF0000"/>
      <name val="Calibri"/>
      <family val="2"/>
      <scheme val="minor"/>
    </font>
    <font>
      <b/>
      <sz val="12"/>
      <color theme="1"/>
      <name val="Calibri"/>
      <family val="2"/>
      <scheme val="minor"/>
    </font>
    <font>
      <i/>
      <sz val="11"/>
      <color theme="1"/>
      <name val="Calibri"/>
      <family val="2"/>
      <scheme val="minor"/>
    </font>
    <font>
      <sz val="11"/>
      <color rgb="FFFF0000"/>
      <name val="Calibri"/>
      <family val="2"/>
    </font>
    <font>
      <sz val="11"/>
      <color rgb="FF444444"/>
      <name val="Calibri"/>
      <family val="2"/>
    </font>
    <font>
      <b/>
      <sz val="11"/>
      <color theme="9" tint="-0.499984740745262"/>
      <name val="Calibri"/>
      <family val="2"/>
      <scheme val="minor"/>
    </font>
    <font>
      <sz val="11"/>
      <name val="Calibri"/>
      <family val="2"/>
    </font>
    <font>
      <sz val="11"/>
      <color rgb="FF000000"/>
      <name val="Calibri"/>
      <family val="2"/>
    </font>
    <font>
      <sz val="11"/>
      <color rgb="FF000000"/>
      <name val="Calibri"/>
      <family val="2"/>
    </font>
    <font>
      <strike/>
      <sz val="11"/>
      <name val="Calibri"/>
      <family val="2"/>
      <scheme val="minor"/>
    </font>
    <font>
      <strike/>
      <sz val="11"/>
      <color rgb="FF000000"/>
      <name val="Calibri"/>
      <family val="2"/>
    </font>
  </fonts>
  <fills count="16">
    <fill>
      <patternFill patternType="none"/>
    </fill>
    <fill>
      <patternFill patternType="gray125"/>
    </fill>
    <fill>
      <patternFill patternType="solid">
        <fgColor rgb="FF0070C0"/>
        <bgColor indexed="64"/>
      </patternFill>
    </fill>
    <fill>
      <patternFill patternType="solid">
        <fgColor rgb="FFC6EFCE"/>
      </patternFill>
    </fill>
    <fill>
      <patternFill patternType="solid">
        <fgColor rgb="FF70AD47"/>
        <bgColor rgb="FF000000"/>
      </patternFill>
    </fill>
    <fill>
      <patternFill patternType="solid">
        <fgColor rgb="FF4472C4"/>
        <bgColor rgb="FF000000"/>
      </patternFill>
    </fill>
    <fill>
      <patternFill patternType="solid">
        <fgColor rgb="FF70AD47"/>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E2EFDA"/>
        <bgColor indexed="64"/>
      </patternFill>
    </fill>
    <fill>
      <patternFill patternType="solid">
        <fgColor rgb="FFDDEBF7"/>
        <bgColor indexed="64"/>
      </patternFill>
    </fill>
    <fill>
      <patternFill patternType="solid">
        <fgColor rgb="FFD9D9D9"/>
        <bgColor rgb="FF000000"/>
      </patternFill>
    </fill>
    <fill>
      <patternFill patternType="solid">
        <fgColor theme="9" tint="-0.249977111117893"/>
        <bgColor indexed="64"/>
      </patternFill>
    </fill>
    <fill>
      <patternFill patternType="solid">
        <fgColor rgb="FFFFF2CC"/>
        <bgColor indexed="64"/>
      </patternFill>
    </fill>
    <fill>
      <patternFill patternType="solid">
        <fgColor rgb="FF92D05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64"/>
      </left>
      <right/>
      <top/>
      <bottom style="thin">
        <color indexed="64"/>
      </bottom>
      <diagonal/>
    </border>
    <border>
      <left/>
      <right/>
      <top/>
      <bottom style="thin">
        <color indexed="64"/>
      </bottom>
      <diagonal/>
    </border>
    <border>
      <left style="thin">
        <color rgb="FF000000"/>
      </left>
      <right/>
      <top style="thin">
        <color rgb="FF000000"/>
      </top>
      <bottom/>
      <diagonal/>
    </border>
    <border>
      <left/>
      <right style="thin">
        <color indexed="64"/>
      </right>
      <top/>
      <bottom/>
      <diagonal/>
    </border>
    <border>
      <left/>
      <right/>
      <top/>
      <bottom style="double">
        <color rgb="FF000000"/>
      </bottom>
      <diagonal/>
    </border>
    <border>
      <left style="thin">
        <color indexed="64"/>
      </left>
      <right style="thin">
        <color indexed="64"/>
      </right>
      <top/>
      <bottom style="double">
        <color rgb="FF000000"/>
      </bottom>
      <diagonal/>
    </border>
    <border>
      <left/>
      <right style="thin">
        <color indexed="64"/>
      </right>
      <top/>
      <bottom style="double">
        <color rgb="FF000000"/>
      </bottom>
      <diagonal/>
    </border>
    <border>
      <left/>
      <right style="thin">
        <color indexed="64"/>
      </right>
      <top style="thin">
        <color indexed="64"/>
      </top>
      <bottom style="double">
        <color rgb="FF000000"/>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rgb="FF000000"/>
      </top>
      <bottom style="thin">
        <color rgb="FF000000"/>
      </bottom>
      <diagonal/>
    </border>
    <border>
      <left/>
      <right style="thin">
        <color indexed="64"/>
      </right>
      <top style="thin">
        <color indexed="64"/>
      </top>
      <bottom/>
      <diagonal/>
    </border>
    <border>
      <left style="thin">
        <color indexed="64"/>
      </left>
      <right style="thin">
        <color rgb="FF000000"/>
      </right>
      <top style="thin">
        <color indexed="64"/>
      </top>
      <bottom style="thin">
        <color indexed="64"/>
      </bottom>
      <diagonal/>
    </border>
    <border>
      <left/>
      <right style="thin">
        <color rgb="FF000000"/>
      </right>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diagonal/>
    </border>
  </borders>
  <cellStyleXfs count="5">
    <xf numFmtId="0" fontId="0" fillId="0" borderId="0"/>
    <xf numFmtId="0" fontId="2" fillId="3" borderId="0" applyNumberFormat="0" applyBorder="0" applyAlignment="0" applyProtection="0"/>
    <xf numFmtId="44"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cellStyleXfs>
  <cellXfs count="276">
    <xf numFmtId="0" fontId="0" fillId="0" borderId="0" xfId="0"/>
    <xf numFmtId="0" fontId="1" fillId="2" borderId="1" xfId="0" applyFont="1" applyFill="1" applyBorder="1"/>
    <xf numFmtId="0" fontId="0" fillId="0" borderId="0" xfId="0" applyAlignment="1">
      <alignment wrapText="1"/>
    </xf>
    <xf numFmtId="0" fontId="1" fillId="2" borderId="1" xfId="0" applyFont="1" applyFill="1" applyBorder="1" applyAlignment="1">
      <alignment wrapText="1"/>
    </xf>
    <xf numFmtId="0" fontId="1" fillId="2" borderId="1" xfId="0" applyFont="1" applyFill="1" applyBorder="1" applyAlignment="1">
      <alignment horizontal="center"/>
    </xf>
    <xf numFmtId="0" fontId="0" fillId="0" borderId="0" xfId="0" applyAlignment="1">
      <alignment horizontal="center"/>
    </xf>
    <xf numFmtId="0" fontId="1" fillId="2" borderId="2" xfId="0" applyFont="1" applyFill="1" applyBorder="1"/>
    <xf numFmtId="0" fontId="1" fillId="2" borderId="3" xfId="0" applyFont="1" applyFill="1" applyBorder="1" applyAlignment="1">
      <alignment horizontal="center"/>
    </xf>
    <xf numFmtId="0" fontId="1" fillId="2" borderId="2" xfId="0" applyFont="1" applyFill="1" applyBorder="1" applyAlignment="1">
      <alignment horizontal="center"/>
    </xf>
    <xf numFmtId="0" fontId="4" fillId="0" borderId="0" xfId="0" applyFont="1"/>
    <xf numFmtId="0" fontId="4" fillId="0" borderId="1" xfId="0" applyFont="1" applyBorder="1"/>
    <xf numFmtId="0" fontId="4" fillId="0" borderId="8" xfId="0" applyFont="1" applyBorder="1"/>
    <xf numFmtId="3" fontId="4" fillId="0" borderId="8" xfId="0" applyNumberFormat="1" applyFont="1" applyBorder="1"/>
    <xf numFmtId="0" fontId="4" fillId="0" borderId="8" xfId="0" applyFont="1" applyBorder="1" applyAlignment="1">
      <alignment wrapText="1"/>
    </xf>
    <xf numFmtId="0" fontId="4" fillId="0" borderId="10" xfId="0" applyFont="1" applyBorder="1"/>
    <xf numFmtId="0" fontId="4" fillId="0" borderId="7" xfId="0" applyFont="1" applyBorder="1"/>
    <xf numFmtId="3" fontId="4" fillId="0" borderId="7" xfId="0" applyNumberFormat="1" applyFont="1" applyBorder="1"/>
    <xf numFmtId="0" fontId="4" fillId="0" borderId="7" xfId="0" applyFont="1" applyBorder="1" applyAlignment="1">
      <alignment wrapText="1"/>
    </xf>
    <xf numFmtId="0" fontId="4" fillId="0" borderId="0" xfId="0" applyFont="1" applyAlignment="1">
      <alignment wrapText="1"/>
    </xf>
    <xf numFmtId="44" fontId="6" fillId="0" borderId="0" xfId="2" applyFont="1" applyAlignment="1">
      <alignment horizontal="center"/>
    </xf>
    <xf numFmtId="0" fontId="6" fillId="0" borderId="0" xfId="0" applyFont="1" applyAlignment="1">
      <alignment horizontal="center" wrapText="1"/>
    </xf>
    <xf numFmtId="14" fontId="6" fillId="0" borderId="0" xfId="0" applyNumberFormat="1" applyFont="1" applyAlignment="1">
      <alignment horizontal="center"/>
    </xf>
    <xf numFmtId="0" fontId="6" fillId="0" borderId="0" xfId="0" applyFont="1" applyAlignment="1">
      <alignment horizontal="center"/>
    </xf>
    <xf numFmtId="44" fontId="0" fillId="0" borderId="0" xfId="2" applyFont="1" applyAlignment="1">
      <alignment horizontal="center"/>
    </xf>
    <xf numFmtId="14" fontId="0" fillId="0" borderId="0" xfId="0" applyNumberFormat="1" applyAlignment="1">
      <alignment horizontal="center"/>
    </xf>
    <xf numFmtId="44" fontId="0" fillId="0" borderId="0" xfId="0" applyNumberFormat="1" applyAlignment="1">
      <alignment horizontal="center"/>
    </xf>
    <xf numFmtId="39" fontId="0" fillId="0" borderId="0" xfId="2" applyNumberFormat="1" applyFont="1" applyAlignment="1">
      <alignment horizontal="center"/>
    </xf>
    <xf numFmtId="44" fontId="0" fillId="6" borderId="0" xfId="0" applyNumberFormat="1" applyFill="1"/>
    <xf numFmtId="0" fontId="0" fillId="7" borderId="0" xfId="0" applyFill="1" applyAlignment="1">
      <alignment horizontal="center"/>
    </xf>
    <xf numFmtId="44" fontId="0" fillId="0" borderId="0" xfId="0" applyNumberFormat="1"/>
    <xf numFmtId="14" fontId="11" fillId="0" borderId="0" xfId="0" applyNumberFormat="1" applyFont="1" applyAlignment="1">
      <alignment horizontal="center"/>
    </xf>
    <xf numFmtId="44" fontId="0" fillId="8" borderId="0" xfId="0" applyNumberFormat="1" applyFill="1"/>
    <xf numFmtId="0" fontId="0" fillId="9" borderId="0" xfId="0" applyFill="1"/>
    <xf numFmtId="0" fontId="9" fillId="0" borderId="0" xfId="0" applyFont="1"/>
    <xf numFmtId="3" fontId="4" fillId="0" borderId="0" xfId="0" applyNumberFormat="1" applyFont="1"/>
    <xf numFmtId="0" fontId="4" fillId="0" borderId="3" xfId="0" applyFont="1" applyBorder="1"/>
    <xf numFmtId="3" fontId="4" fillId="0" borderId="3" xfId="0" applyNumberFormat="1" applyFont="1" applyBorder="1"/>
    <xf numFmtId="0" fontId="4" fillId="0" borderId="3" xfId="0" applyFont="1" applyBorder="1" applyAlignment="1">
      <alignment wrapText="1"/>
    </xf>
    <xf numFmtId="164" fontId="0" fillId="0" borderId="0" xfId="3" applyNumberFormat="1" applyFont="1"/>
    <xf numFmtId="165" fontId="0" fillId="0" borderId="0" xfId="2" applyNumberFormat="1" applyFont="1"/>
    <xf numFmtId="164" fontId="0" fillId="0" borderId="0" xfId="0" applyNumberFormat="1"/>
    <xf numFmtId="165" fontId="0" fillId="0" borderId="0" xfId="0" applyNumberFormat="1"/>
    <xf numFmtId="9" fontId="0" fillId="0" borderId="0" xfId="4" applyFont="1"/>
    <xf numFmtId="0" fontId="0" fillId="0" borderId="20" xfId="0" applyBorder="1"/>
    <xf numFmtId="9" fontId="0" fillId="0" borderId="20" xfId="4" applyFont="1" applyBorder="1"/>
    <xf numFmtId="164" fontId="0" fillId="0" borderId="20" xfId="3" applyNumberFormat="1" applyFont="1" applyBorder="1"/>
    <xf numFmtId="0" fontId="6" fillId="0" borderId="0" xfId="0" applyFont="1" applyAlignment="1">
      <alignment horizontal="left" indent="1"/>
    </xf>
    <xf numFmtId="9" fontId="6" fillId="0" borderId="0" xfId="4" applyFont="1"/>
    <xf numFmtId="164" fontId="6" fillId="0" borderId="0" xfId="3" applyNumberFormat="1" applyFont="1"/>
    <xf numFmtId="0" fontId="6" fillId="0" borderId="0" xfId="0" applyFont="1"/>
    <xf numFmtId="165" fontId="6" fillId="0" borderId="0" xfId="2" applyNumberFormat="1" applyFont="1"/>
    <xf numFmtId="165" fontId="6" fillId="0" borderId="0" xfId="0" applyNumberFormat="1" applyFont="1"/>
    <xf numFmtId="164" fontId="0" fillId="0" borderId="0" xfId="3" applyNumberFormat="1" applyFont="1" applyAlignment="1">
      <alignment horizontal="left" indent="1"/>
    </xf>
    <xf numFmtId="165" fontId="0" fillId="0" borderId="0" xfId="2" applyNumberFormat="1" applyFont="1" applyAlignment="1">
      <alignment horizontal="left" indent="1"/>
    </xf>
    <xf numFmtId="0" fontId="13" fillId="0" borderId="0" xfId="0" applyFont="1" applyAlignment="1">
      <alignment horizontal="left" indent="1"/>
    </xf>
    <xf numFmtId="0" fontId="4" fillId="0" borderId="21" xfId="0" applyFont="1" applyBorder="1"/>
    <xf numFmtId="0" fontId="4" fillId="0" borderId="22" xfId="0" applyFont="1" applyBorder="1"/>
    <xf numFmtId="3" fontId="4" fillId="0" borderId="22" xfId="0" applyNumberFormat="1" applyFont="1" applyBorder="1"/>
    <xf numFmtId="0" fontId="4" fillId="0" borderId="22" xfId="0" applyFont="1" applyBorder="1" applyAlignment="1">
      <alignment wrapText="1"/>
    </xf>
    <xf numFmtId="3" fontId="4" fillId="0" borderId="19" xfId="0" applyNumberFormat="1" applyFont="1" applyBorder="1"/>
    <xf numFmtId="0" fontId="4" fillId="0" borderId="19" xfId="0" applyFont="1" applyBorder="1"/>
    <xf numFmtId="0" fontId="14" fillId="0" borderId="3" xfId="0" applyFont="1" applyBorder="1" applyAlignment="1">
      <alignment wrapText="1"/>
    </xf>
    <xf numFmtId="0" fontId="9" fillId="8" borderId="10" xfId="0" applyFont="1" applyFill="1" applyBorder="1"/>
    <xf numFmtId="165" fontId="0" fillId="0" borderId="0" xfId="2" applyNumberFormat="1" applyFont="1" applyFill="1"/>
    <xf numFmtId="165" fontId="0" fillId="0" borderId="20" xfId="2" applyNumberFormat="1" applyFont="1" applyFill="1" applyBorder="1"/>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165" fontId="0" fillId="0" borderId="20" xfId="0" applyNumberFormat="1" applyBorder="1"/>
    <xf numFmtId="0" fontId="1" fillId="2" borderId="5" xfId="0" applyFont="1" applyFill="1" applyBorder="1" applyAlignment="1">
      <alignment horizontal="center"/>
    </xf>
    <xf numFmtId="0" fontId="1" fillId="2" borderId="9" xfId="0" applyFont="1" applyFill="1" applyBorder="1" applyAlignment="1">
      <alignment horizontal="center" wrapText="1"/>
    </xf>
    <xf numFmtId="0" fontId="0" fillId="0" borderId="3" xfId="0" applyBorder="1"/>
    <xf numFmtId="0" fontId="0" fillId="0" borderId="0" xfId="0" applyAlignment="1">
      <alignment horizontal="center" wrapText="1"/>
    </xf>
    <xf numFmtId="0" fontId="7" fillId="5" borderId="0" xfId="0" applyFont="1" applyFill="1"/>
    <xf numFmtId="0" fontId="7" fillId="5" borderId="0" xfId="0" applyFont="1" applyFill="1" applyAlignment="1">
      <alignment wrapText="1"/>
    </xf>
    <xf numFmtId="3" fontId="4" fillId="0" borderId="23" xfId="0" applyNumberFormat="1" applyFont="1" applyBorder="1"/>
    <xf numFmtId="0" fontId="4" fillId="0" borderId="1" xfId="0" applyFont="1" applyBorder="1" applyAlignment="1">
      <alignment wrapText="1"/>
    </xf>
    <xf numFmtId="0" fontId="4" fillId="0" borderId="10" xfId="0" applyFont="1" applyBorder="1" applyAlignment="1">
      <alignment wrapText="1"/>
    </xf>
    <xf numFmtId="0" fontId="4" fillId="0" borderId="24" xfId="0" applyFont="1" applyBorder="1" applyAlignment="1">
      <alignment wrapText="1"/>
    </xf>
    <xf numFmtId="0" fontId="4" fillId="0" borderId="19" xfId="0" applyFont="1" applyBorder="1" applyAlignment="1">
      <alignment wrapText="1"/>
    </xf>
    <xf numFmtId="3" fontId="4" fillId="0" borderId="3" xfId="0" applyNumberFormat="1" applyFont="1" applyBorder="1" applyAlignment="1">
      <alignment horizontal="center"/>
    </xf>
    <xf numFmtId="0" fontId="0" fillId="10" borderId="0" xfId="0" applyFill="1" applyAlignment="1">
      <alignment horizontal="left"/>
    </xf>
    <xf numFmtId="164" fontId="0" fillId="10" borderId="0" xfId="3" applyNumberFormat="1" applyFont="1" applyFill="1"/>
    <xf numFmtId="0" fontId="0" fillId="10" borderId="0" xfId="0" applyFill="1" applyAlignment="1">
      <alignment horizontal="left" indent="1"/>
    </xf>
    <xf numFmtId="164" fontId="0" fillId="10" borderId="0" xfId="3" applyNumberFormat="1" applyFont="1" applyFill="1" applyAlignment="1">
      <alignment horizontal="left" indent="1"/>
    </xf>
    <xf numFmtId="0" fontId="0" fillId="10" borderId="0" xfId="0" applyFill="1" applyAlignment="1">
      <alignment horizontal="left" indent="2"/>
    </xf>
    <xf numFmtId="0" fontId="0" fillId="10" borderId="0" xfId="0" applyFill="1"/>
    <xf numFmtId="0" fontId="0" fillId="11" borderId="0" xfId="0" applyFill="1"/>
    <xf numFmtId="0" fontId="0" fillId="11" borderId="0" xfId="0" applyFill="1" applyAlignment="1">
      <alignment horizontal="left" indent="1"/>
    </xf>
    <xf numFmtId="0" fontId="0" fillId="11" borderId="0" xfId="0" applyFill="1" applyAlignment="1">
      <alignment horizontal="left"/>
    </xf>
    <xf numFmtId="0" fontId="0" fillId="11" borderId="20" xfId="0" applyFill="1" applyBorder="1"/>
    <xf numFmtId="164" fontId="0" fillId="11" borderId="0" xfId="3" applyNumberFormat="1" applyFont="1" applyFill="1"/>
    <xf numFmtId="164" fontId="0" fillId="11" borderId="0" xfId="3" applyNumberFormat="1" applyFont="1" applyFill="1" applyAlignment="1">
      <alignment horizontal="left" indent="1"/>
    </xf>
    <xf numFmtId="3" fontId="0" fillId="0" borderId="0" xfId="0" applyNumberFormat="1"/>
    <xf numFmtId="3" fontId="4" fillId="8" borderId="3" xfId="0" applyNumberFormat="1" applyFont="1" applyFill="1" applyBorder="1"/>
    <xf numFmtId="0" fontId="16" fillId="8" borderId="9" xfId="0" applyFont="1" applyFill="1" applyBorder="1" applyAlignment="1">
      <alignment horizontal="center" wrapText="1"/>
    </xf>
    <xf numFmtId="0" fontId="9" fillId="12" borderId="0" xfId="0" applyFont="1" applyFill="1"/>
    <xf numFmtId="0" fontId="4" fillId="8" borderId="0" xfId="0" applyFont="1" applyFill="1"/>
    <xf numFmtId="0" fontId="0" fillId="8" borderId="3" xfId="0" applyFill="1" applyBorder="1"/>
    <xf numFmtId="165" fontId="0" fillId="8" borderId="0" xfId="2" applyNumberFormat="1" applyFont="1" applyFill="1"/>
    <xf numFmtId="3" fontId="4" fillId="8" borderId="7" xfId="0" applyNumberFormat="1" applyFont="1" applyFill="1" applyBorder="1"/>
    <xf numFmtId="3" fontId="4" fillId="8" borderId="8" xfId="0" applyNumberFormat="1" applyFont="1" applyFill="1" applyBorder="1"/>
    <xf numFmtId="0" fontId="4" fillId="8" borderId="8" xfId="0" applyFont="1" applyFill="1" applyBorder="1"/>
    <xf numFmtId="3" fontId="9" fillId="0" borderId="0" xfId="0" applyNumberFormat="1" applyFont="1"/>
    <xf numFmtId="3" fontId="9" fillId="0" borderId="7" xfId="0" applyNumberFormat="1" applyFont="1" applyBorder="1"/>
    <xf numFmtId="3" fontId="4" fillId="8" borderId="0" xfId="0" applyNumberFormat="1" applyFont="1" applyFill="1"/>
    <xf numFmtId="3" fontId="9" fillId="0" borderId="3" xfId="0" applyNumberFormat="1" applyFont="1" applyBorder="1"/>
    <xf numFmtId="3" fontId="9" fillId="0" borderId="8" xfId="0" applyNumberFormat="1" applyFont="1" applyBorder="1"/>
    <xf numFmtId="0" fontId="9" fillId="0" borderId="3" xfId="0" applyFont="1" applyBorder="1" applyAlignment="1">
      <alignment wrapText="1"/>
    </xf>
    <xf numFmtId="3" fontId="4" fillId="0" borderId="1" xfId="0" applyNumberFormat="1" applyFont="1" applyBorder="1"/>
    <xf numFmtId="3" fontId="4" fillId="8" borderId="1" xfId="0" applyNumberFormat="1" applyFont="1" applyFill="1" applyBorder="1"/>
    <xf numFmtId="0" fontId="0" fillId="8" borderId="0" xfId="0" applyFill="1"/>
    <xf numFmtId="0" fontId="0" fillId="0" borderId="0" xfId="0" applyAlignment="1">
      <alignment horizontal="left" indent="1"/>
    </xf>
    <xf numFmtId="0" fontId="0" fillId="0" borderId="0" xfId="0" applyAlignment="1">
      <alignment horizontal="left"/>
    </xf>
    <xf numFmtId="0" fontId="4" fillId="0" borderId="17" xfId="0" applyFont="1" applyBorder="1" applyAlignment="1">
      <alignment wrapText="1"/>
    </xf>
    <xf numFmtId="0" fontId="4" fillId="9" borderId="26" xfId="0" applyFont="1" applyFill="1" applyBorder="1"/>
    <xf numFmtId="0" fontId="4" fillId="9" borderId="27" xfId="0" applyFont="1" applyFill="1" applyBorder="1"/>
    <xf numFmtId="0" fontId="4" fillId="9" borderId="28" xfId="0" applyFont="1" applyFill="1" applyBorder="1"/>
    <xf numFmtId="0" fontId="0" fillId="9" borderId="29" xfId="0" applyFill="1" applyBorder="1"/>
    <xf numFmtId="0" fontId="9" fillId="9" borderId="0" xfId="0" applyFont="1" applyFill="1"/>
    <xf numFmtId="0" fontId="9" fillId="9" borderId="30" xfId="0" applyFont="1" applyFill="1" applyBorder="1"/>
    <xf numFmtId="0" fontId="0" fillId="9" borderId="30" xfId="0" applyFill="1" applyBorder="1"/>
    <xf numFmtId="0" fontId="6" fillId="9" borderId="29" xfId="0" applyFont="1" applyFill="1" applyBorder="1"/>
    <xf numFmtId="165" fontId="0" fillId="9" borderId="0" xfId="2" applyNumberFormat="1" applyFont="1" applyFill="1" applyBorder="1"/>
    <xf numFmtId="165" fontId="0" fillId="9" borderId="30" xfId="2" applyNumberFormat="1" applyFont="1" applyFill="1" applyBorder="1"/>
    <xf numFmtId="0" fontId="6" fillId="9" borderId="29" xfId="0" applyFont="1" applyFill="1" applyBorder="1" applyAlignment="1">
      <alignment horizontal="left" indent="1"/>
    </xf>
    <xf numFmtId="0" fontId="6" fillId="9" borderId="29" xfId="0" applyFont="1" applyFill="1" applyBorder="1" applyAlignment="1">
      <alignment horizontal="left"/>
    </xf>
    <xf numFmtId="165" fontId="6" fillId="9" borderId="0" xfId="2" applyNumberFormat="1" applyFont="1" applyFill="1" applyBorder="1"/>
    <xf numFmtId="165" fontId="6" fillId="9" borderId="30" xfId="2" applyNumberFormat="1" applyFont="1" applyFill="1" applyBorder="1"/>
    <xf numFmtId="0" fontId="0" fillId="9" borderId="31" xfId="0" applyFill="1" applyBorder="1"/>
    <xf numFmtId="0" fontId="0" fillId="9" borderId="32" xfId="0" applyFill="1" applyBorder="1"/>
    <xf numFmtId="0" fontId="0" fillId="9" borderId="33" xfId="0" applyFill="1" applyBorder="1"/>
    <xf numFmtId="0" fontId="5" fillId="0" borderId="1" xfId="1" applyFont="1" applyFill="1" applyBorder="1"/>
    <xf numFmtId="1" fontId="5" fillId="0" borderId="1" xfId="1" applyNumberFormat="1" applyFont="1" applyFill="1" applyBorder="1" applyAlignment="1">
      <alignment horizontal="center"/>
    </xf>
    <xf numFmtId="0" fontId="5" fillId="0" borderId="2" xfId="1" applyFont="1" applyFill="1" applyBorder="1"/>
    <xf numFmtId="0" fontId="5" fillId="0" borderId="8" xfId="1" applyFont="1" applyFill="1" applyBorder="1" applyAlignment="1">
      <alignment horizontal="center"/>
    </xf>
    <xf numFmtId="0" fontId="0" fillId="0" borderId="16" xfId="0" applyBorder="1"/>
    <xf numFmtId="0" fontId="0" fillId="0" borderId="12" xfId="0" applyBorder="1"/>
    <xf numFmtId="0" fontId="0" fillId="0" borderId="3" xfId="0" applyBorder="1" applyAlignment="1">
      <alignment horizontal="center" wrapText="1"/>
    </xf>
    <xf numFmtId="0" fontId="0" fillId="0" borderId="3" xfId="0" applyBorder="1" applyAlignment="1">
      <alignment wrapText="1"/>
    </xf>
    <xf numFmtId="0" fontId="5" fillId="0" borderId="1" xfId="0" applyFont="1" applyBorder="1"/>
    <xf numFmtId="0" fontId="0" fillId="0" borderId="4" xfId="0" applyBorder="1"/>
    <xf numFmtId="1" fontId="0" fillId="0" borderId="1" xfId="0" applyNumberFormat="1" applyBorder="1" applyAlignment="1">
      <alignment horizontal="center"/>
    </xf>
    <xf numFmtId="0" fontId="0" fillId="0" borderId="1" xfId="0" applyBorder="1"/>
    <xf numFmtId="0" fontId="0" fillId="0" borderId="2" xfId="0" applyBorder="1"/>
    <xf numFmtId="0" fontId="6" fillId="0" borderId="2" xfId="0" applyFont="1" applyBorder="1"/>
    <xf numFmtId="0" fontId="0" fillId="0" borderId="11" xfId="0" applyBorder="1"/>
    <xf numFmtId="14" fontId="0" fillId="0" borderId="18" xfId="0" applyNumberFormat="1" applyBorder="1"/>
    <xf numFmtId="1" fontId="0" fillId="0" borderId="4" xfId="0" applyNumberFormat="1" applyBorder="1" applyAlignment="1">
      <alignment horizontal="center"/>
    </xf>
    <xf numFmtId="0" fontId="0" fillId="0" borderId="5" xfId="0" applyBorder="1"/>
    <xf numFmtId="0" fontId="0" fillId="0" borderId="9" xfId="0" applyBorder="1" applyAlignment="1">
      <alignment wrapText="1"/>
    </xf>
    <xf numFmtId="1" fontId="0" fillId="0" borderId="3" xfId="0" applyNumberFormat="1" applyBorder="1" applyAlignment="1">
      <alignment horizontal="center"/>
    </xf>
    <xf numFmtId="14" fontId="0" fillId="0" borderId="11" xfId="0" applyNumberFormat="1" applyBorder="1"/>
    <xf numFmtId="0" fontId="4" fillId="0" borderId="6" xfId="0" applyFont="1" applyBorder="1" applyAlignment="1">
      <alignment wrapText="1"/>
    </xf>
    <xf numFmtId="1" fontId="4" fillId="0" borderId="3" xfId="0" applyNumberFormat="1" applyFont="1" applyBorder="1" applyAlignment="1">
      <alignment horizontal="center" vertical="center"/>
    </xf>
    <xf numFmtId="14" fontId="0" fillId="0" borderId="12" xfId="0" applyNumberFormat="1" applyBorder="1"/>
    <xf numFmtId="14" fontId="0" fillId="0" borderId="15" xfId="0" applyNumberFormat="1" applyBorder="1"/>
    <xf numFmtId="0" fontId="0" fillId="0" borderId="3" xfId="0" applyBorder="1" applyAlignment="1">
      <alignment horizontal="center" vertical="center" wrapText="1"/>
    </xf>
    <xf numFmtId="0" fontId="3" fillId="0" borderId="3" xfId="0" applyFont="1" applyBorder="1"/>
    <xf numFmtId="0" fontId="0" fillId="0" borderId="14" xfId="0" applyBorder="1"/>
    <xf numFmtId="0" fontId="4" fillId="0" borderId="10" xfId="0" applyFont="1" applyBorder="1" applyAlignment="1">
      <alignment vertical="center"/>
    </xf>
    <xf numFmtId="0" fontId="0" fillId="0" borderId="10" xfId="0" applyBorder="1"/>
    <xf numFmtId="1" fontId="0" fillId="0" borderId="10" xfId="0" applyNumberFormat="1" applyBorder="1" applyAlignment="1">
      <alignment horizontal="center"/>
    </xf>
    <xf numFmtId="0" fontId="0" fillId="0" borderId="17" xfId="0" applyBorder="1"/>
    <xf numFmtId="0" fontId="11" fillId="0" borderId="1" xfId="0" applyFont="1" applyBorder="1"/>
    <xf numFmtId="0" fontId="4" fillId="0" borderId="1" xfId="0" applyFont="1" applyBorder="1" applyAlignment="1">
      <alignment vertical="center"/>
    </xf>
    <xf numFmtId="0" fontId="0" fillId="0" borderId="25" xfId="0" applyBorder="1"/>
    <xf numFmtId="0" fontId="4" fillId="0" borderId="13" xfId="0" applyFont="1" applyBorder="1" applyAlignment="1">
      <alignment wrapText="1"/>
    </xf>
    <xf numFmtId="0" fontId="4" fillId="0" borderId="14" xfId="0" applyFont="1" applyBorder="1" applyAlignment="1">
      <alignment wrapText="1"/>
    </xf>
    <xf numFmtId="0" fontId="0" fillId="0" borderId="18" xfId="0" applyBorder="1"/>
    <xf numFmtId="0" fontId="5" fillId="0" borderId="1" xfId="1" applyFont="1" applyFill="1" applyBorder="1" applyAlignment="1">
      <alignment horizontal="center"/>
    </xf>
    <xf numFmtId="14" fontId="5" fillId="0" borderId="2" xfId="1" applyNumberFormat="1" applyFont="1" applyFill="1" applyBorder="1"/>
    <xf numFmtId="0" fontId="3" fillId="0" borderId="2" xfId="0" applyFont="1" applyBorder="1" applyAlignment="1">
      <alignment wrapText="1"/>
    </xf>
    <xf numFmtId="0" fontId="15" fillId="0" borderId="3" xfId="0" applyFont="1" applyBorder="1"/>
    <xf numFmtId="1" fontId="3" fillId="0" borderId="8" xfId="0" applyNumberFormat="1" applyFont="1" applyBorder="1" applyAlignment="1">
      <alignment horizontal="center"/>
    </xf>
    <xf numFmtId="0" fontId="3" fillId="0" borderId="1" xfId="0" applyFont="1" applyBorder="1"/>
    <xf numFmtId="0" fontId="3" fillId="0" borderId="1" xfId="0" applyFont="1" applyBorder="1" applyAlignment="1">
      <alignment wrapText="1"/>
    </xf>
    <xf numFmtId="0" fontId="3" fillId="0" borderId="10" xfId="0" applyFont="1" applyBorder="1" applyAlignment="1">
      <alignment wrapText="1"/>
    </xf>
    <xf numFmtId="1" fontId="3" fillId="0" borderId="1" xfId="0" applyNumberFormat="1" applyFont="1" applyBorder="1" applyAlignment="1">
      <alignment horizontal="center"/>
    </xf>
    <xf numFmtId="0" fontId="4" fillId="0" borderId="9" xfId="0" applyFont="1" applyBorder="1"/>
    <xf numFmtId="1" fontId="4" fillId="0" borderId="9" xfId="0" applyNumberFormat="1" applyFont="1" applyBorder="1" applyAlignment="1">
      <alignment horizontal="center" vertical="center"/>
    </xf>
    <xf numFmtId="0" fontId="8" fillId="0" borderId="1" xfId="0" applyFont="1" applyBorder="1"/>
    <xf numFmtId="0" fontId="4" fillId="0" borderId="4" xfId="0" applyFont="1" applyBorder="1" applyAlignment="1">
      <alignment vertical="center"/>
    </xf>
    <xf numFmtId="14" fontId="4" fillId="0" borderId="5" xfId="0" applyNumberFormat="1" applyFont="1" applyBorder="1" applyAlignment="1">
      <alignment vertical="center"/>
    </xf>
    <xf numFmtId="0" fontId="0" fillId="0" borderId="6" xfId="0" applyBorder="1" applyAlignment="1">
      <alignment horizontal="center" wrapText="1"/>
    </xf>
    <xf numFmtId="0" fontId="5" fillId="0" borderId="1" xfId="1" applyFont="1" applyFill="1" applyBorder="1" applyAlignment="1">
      <alignment horizontal="right"/>
    </xf>
    <xf numFmtId="0" fontId="0" fillId="0" borderId="0" xfId="0" pivotButton="1"/>
    <xf numFmtId="0" fontId="6" fillId="0" borderId="17" xfId="0" applyFont="1" applyBorder="1"/>
    <xf numFmtId="0" fontId="6" fillId="0" borderId="17" xfId="0" applyFont="1" applyBorder="1" applyAlignment="1">
      <alignment wrapText="1"/>
    </xf>
    <xf numFmtId="0" fontId="1" fillId="13" borderId="0" xfId="0" applyFont="1" applyFill="1" applyAlignment="1">
      <alignment wrapText="1"/>
    </xf>
    <xf numFmtId="0" fontId="1" fillId="13" borderId="0" xfId="0" applyFont="1" applyFill="1" applyAlignment="1">
      <alignment horizontal="left" wrapText="1"/>
    </xf>
    <xf numFmtId="0" fontId="0" fillId="10" borderId="0" xfId="0" applyFill="1" applyAlignment="1">
      <alignment horizontal="left" wrapText="1"/>
    </xf>
    <xf numFmtId="0" fontId="0" fillId="10" borderId="0" xfId="0" applyFill="1" applyAlignment="1">
      <alignment wrapText="1"/>
    </xf>
    <xf numFmtId="164" fontId="0" fillId="10" borderId="0" xfId="3" applyNumberFormat="1" applyFont="1" applyFill="1" applyAlignment="1">
      <alignment horizontal="left" wrapText="1"/>
    </xf>
    <xf numFmtId="0" fontId="0" fillId="10" borderId="0" xfId="0" applyFill="1" applyAlignment="1">
      <alignment horizontal="right" wrapText="1"/>
    </xf>
    <xf numFmtId="0" fontId="5" fillId="0" borderId="0" xfId="0" applyFont="1" applyAlignment="1">
      <alignment wrapText="1"/>
    </xf>
    <xf numFmtId="0" fontId="11" fillId="0" borderId="0" xfId="0" applyFont="1" applyAlignment="1">
      <alignment wrapText="1"/>
    </xf>
    <xf numFmtId="0" fontId="17" fillId="0" borderId="8" xfId="0" applyFont="1" applyBorder="1"/>
    <xf numFmtId="0" fontId="4" fillId="0" borderId="6" xfId="0" applyFont="1" applyBorder="1"/>
    <xf numFmtId="0" fontId="4" fillId="0" borderId="25" xfId="0" applyFont="1" applyBorder="1"/>
    <xf numFmtId="0" fontId="17" fillId="0" borderId="1" xfId="0" applyFont="1" applyBorder="1"/>
    <xf numFmtId="0" fontId="4" fillId="0" borderId="34" xfId="0" applyFont="1" applyBorder="1"/>
    <xf numFmtId="0" fontId="4" fillId="0" borderId="11" xfId="0" applyFont="1" applyBorder="1"/>
    <xf numFmtId="0" fontId="17" fillId="0" borderId="7" xfId="0" applyFont="1" applyBorder="1"/>
    <xf numFmtId="0" fontId="4" fillId="0" borderId="14" xfId="0" applyFont="1" applyBorder="1"/>
    <xf numFmtId="0" fontId="4" fillId="0" borderId="17" xfId="0" applyFont="1" applyBorder="1"/>
    <xf numFmtId="0" fontId="17" fillId="0" borderId="10" xfId="0" applyFont="1" applyBorder="1"/>
    <xf numFmtId="0" fontId="4" fillId="0" borderId="15" xfId="0" applyFont="1" applyBorder="1"/>
    <xf numFmtId="0" fontId="4" fillId="0" borderId="12" xfId="0" applyFont="1" applyBorder="1"/>
    <xf numFmtId="0" fontId="4" fillId="0" borderId="6" xfId="0" applyFont="1" applyBorder="1" applyAlignment="1">
      <alignment horizontal="center"/>
    </xf>
    <xf numFmtId="0" fontId="4" fillId="0" borderId="14" xfId="0" applyFont="1" applyBorder="1" applyAlignment="1">
      <alignment horizontal="center"/>
    </xf>
    <xf numFmtId="0" fontId="17" fillId="0" borderId="8" xfId="0" applyFont="1" applyBorder="1" applyAlignment="1">
      <alignment horizontal="center"/>
    </xf>
    <xf numFmtId="0" fontId="17" fillId="0" borderId="7" xfId="0" applyFont="1" applyBorder="1" applyAlignment="1">
      <alignment horizontal="center"/>
    </xf>
    <xf numFmtId="0" fontId="4" fillId="0" borderId="3" xfId="0" quotePrefix="1" applyFont="1" applyBorder="1"/>
    <xf numFmtId="0" fontId="4" fillId="0" borderId="3" xfId="0" quotePrefix="1" applyFont="1" applyBorder="1" applyAlignment="1">
      <alignment wrapText="1"/>
    </xf>
    <xf numFmtId="0" fontId="4" fillId="8" borderId="3" xfId="0" quotePrefix="1" applyFont="1" applyFill="1" applyBorder="1" applyAlignment="1">
      <alignment wrapText="1"/>
    </xf>
    <xf numFmtId="0" fontId="4" fillId="8" borderId="3" xfId="0" quotePrefix="1" applyFont="1" applyFill="1" applyBorder="1"/>
    <xf numFmtId="0" fontId="0" fillId="0" borderId="2" xfId="0" applyBorder="1" applyAlignment="1">
      <alignment wrapText="1"/>
    </xf>
    <xf numFmtId="0" fontId="4" fillId="11" borderId="10" xfId="0" applyFont="1" applyFill="1" applyBorder="1"/>
    <xf numFmtId="0" fontId="3" fillId="0" borderId="3" xfId="0" applyFont="1" applyBorder="1" applyAlignment="1">
      <alignment wrapText="1"/>
    </xf>
    <xf numFmtId="0" fontId="5" fillId="0" borderId="2" xfId="1" applyFont="1" applyFill="1" applyBorder="1" applyAlignment="1">
      <alignment wrapText="1"/>
    </xf>
    <xf numFmtId="0" fontId="0" fillId="0" borderId="5" xfId="0" applyBorder="1" applyAlignment="1">
      <alignment wrapText="1"/>
    </xf>
    <xf numFmtId="0" fontId="0" fillId="0" borderId="11" xfId="0" applyBorder="1" applyAlignment="1">
      <alignment wrapText="1"/>
    </xf>
    <xf numFmtId="0" fontId="4" fillId="0" borderId="34" xfId="0" applyFont="1" applyBorder="1" applyAlignment="1">
      <alignment wrapText="1"/>
    </xf>
    <xf numFmtId="0" fontId="4" fillId="0" borderId="15" xfId="0" applyFont="1" applyBorder="1" applyAlignment="1">
      <alignment wrapText="1"/>
    </xf>
    <xf numFmtId="0" fontId="5" fillId="0" borderId="8" xfId="1" applyFont="1" applyFill="1" applyBorder="1"/>
    <xf numFmtId="0" fontId="0" fillId="0" borderId="35" xfId="0" applyBorder="1" applyAlignment="1">
      <alignment wrapText="1"/>
    </xf>
    <xf numFmtId="0" fontId="0" fillId="0" borderId="8" xfId="0" applyBorder="1" applyAlignment="1">
      <alignment wrapText="1"/>
    </xf>
    <xf numFmtId="0" fontId="0" fillId="0" borderId="6" xfId="0" applyBorder="1" applyAlignment="1">
      <alignment wrapText="1"/>
    </xf>
    <xf numFmtId="0" fontId="1" fillId="2" borderId="4" xfId="0" applyFont="1" applyFill="1" applyBorder="1" applyAlignment="1">
      <alignment wrapText="1"/>
    </xf>
    <xf numFmtId="0" fontId="1" fillId="2" borderId="5" xfId="0" applyFont="1" applyFill="1" applyBorder="1"/>
    <xf numFmtId="0" fontId="5" fillId="14" borderId="1" xfId="1" applyFont="1" applyFill="1" applyBorder="1"/>
    <xf numFmtId="0" fontId="5" fillId="10" borderId="1" xfId="1" applyFont="1" applyFill="1" applyBorder="1"/>
    <xf numFmtId="0" fontId="9" fillId="15" borderId="0" xfId="0" applyFont="1" applyFill="1" applyAlignment="1">
      <alignment wrapText="1"/>
    </xf>
    <xf numFmtId="0" fontId="6" fillId="15" borderId="17" xfId="0" applyFont="1" applyFill="1" applyBorder="1"/>
    <xf numFmtId="0" fontId="6" fillId="15" borderId="17" xfId="0" applyFont="1" applyFill="1" applyBorder="1" applyAlignment="1">
      <alignment wrapText="1"/>
    </xf>
    <xf numFmtId="0" fontId="4" fillId="0" borderId="4" xfId="0" applyFont="1" applyBorder="1" applyAlignment="1">
      <alignment wrapText="1"/>
    </xf>
    <xf numFmtId="0" fontId="18" fillId="0" borderId="0" xfId="0" applyFont="1" applyAlignment="1">
      <alignment wrapText="1"/>
    </xf>
    <xf numFmtId="0" fontId="4" fillId="8" borderId="0" xfId="0" applyFont="1" applyFill="1" applyAlignment="1">
      <alignment wrapText="1"/>
    </xf>
    <xf numFmtId="165" fontId="0" fillId="9" borderId="0" xfId="2" applyNumberFormat="1" applyFont="1" applyFill="1" applyBorder="1" applyAlignment="1">
      <alignment horizontal="left"/>
    </xf>
    <xf numFmtId="165" fontId="6" fillId="9" borderId="0" xfId="2" applyNumberFormat="1" applyFont="1" applyFill="1" applyBorder="1" applyAlignment="1">
      <alignment horizontal="left"/>
    </xf>
    <xf numFmtId="0" fontId="5" fillId="0" borderId="36" xfId="1" applyFont="1" applyFill="1" applyBorder="1" applyAlignment="1">
      <alignment wrapText="1"/>
    </xf>
    <xf numFmtId="0" fontId="8" fillId="8" borderId="3" xfId="0" applyFont="1" applyFill="1" applyBorder="1" applyAlignment="1">
      <alignment wrapText="1"/>
    </xf>
    <xf numFmtId="0" fontId="0" fillId="8" borderId="0" xfId="0" applyFill="1" applyAlignment="1">
      <alignment horizontal="left"/>
    </xf>
    <xf numFmtId="0" fontId="0" fillId="0" borderId="3" xfId="0" applyBorder="1" applyAlignment="1">
      <alignment horizontal="center"/>
    </xf>
    <xf numFmtId="0" fontId="4" fillId="11" borderId="24" xfId="0" applyFont="1" applyFill="1" applyBorder="1"/>
    <xf numFmtId="0" fontId="17" fillId="0" borderId="19" xfId="0" applyFont="1" applyBorder="1"/>
    <xf numFmtId="0" fontId="4" fillId="0" borderId="37" xfId="0" applyFont="1" applyBorder="1"/>
    <xf numFmtId="0" fontId="4" fillId="0" borderId="37" xfId="0" applyFont="1" applyBorder="1" applyAlignment="1">
      <alignment horizontal="center"/>
    </xf>
    <xf numFmtId="0" fontId="4" fillId="0" borderId="38" xfId="0" applyFont="1" applyBorder="1" applyAlignment="1">
      <alignment wrapText="1"/>
    </xf>
    <xf numFmtId="0" fontId="17" fillId="0" borderId="24" xfId="0" applyFont="1" applyBorder="1"/>
    <xf numFmtId="0" fontId="17" fillId="0" borderId="19" xfId="0" applyFont="1" applyBorder="1" applyAlignment="1">
      <alignment horizontal="center"/>
    </xf>
    <xf numFmtId="0" fontId="4" fillId="0" borderId="39" xfId="0" applyFont="1" applyBorder="1"/>
    <xf numFmtId="0" fontId="4" fillId="0" borderId="40" xfId="0" applyFont="1" applyBorder="1" applyAlignment="1">
      <alignment wrapText="1"/>
    </xf>
    <xf numFmtId="0" fontId="4" fillId="0" borderId="37" xfId="0" applyFont="1" applyBorder="1" applyAlignment="1">
      <alignment wrapText="1"/>
    </xf>
    <xf numFmtId="0" fontId="17" fillId="0" borderId="3" xfId="0" applyFont="1" applyBorder="1" applyAlignment="1">
      <alignment horizontal="center"/>
    </xf>
    <xf numFmtId="0" fontId="17" fillId="0" borderId="3" xfId="0" applyFont="1" applyBorder="1"/>
    <xf numFmtId="0" fontId="19" fillId="0" borderId="6" xfId="0" applyFont="1" applyBorder="1" applyAlignment="1">
      <alignment wrapText="1"/>
    </xf>
    <xf numFmtId="0" fontId="8" fillId="8" borderId="11" xfId="0" applyFont="1" applyFill="1" applyBorder="1" applyAlignment="1">
      <alignment wrapText="1"/>
    </xf>
    <xf numFmtId="0" fontId="20" fillId="8" borderId="1" xfId="0" applyFont="1" applyFill="1" applyBorder="1"/>
    <xf numFmtId="0" fontId="21" fillId="8" borderId="3" xfId="0" applyFont="1" applyFill="1" applyBorder="1"/>
    <xf numFmtId="1" fontId="21" fillId="8" borderId="3" xfId="0" applyNumberFormat="1" applyFont="1" applyFill="1" applyBorder="1" applyAlignment="1">
      <alignment horizontal="center" vertical="center"/>
    </xf>
    <xf numFmtId="0" fontId="8" fillId="8" borderId="25" xfId="0" applyFont="1" applyFill="1" applyBorder="1"/>
    <xf numFmtId="0" fontId="8" fillId="8" borderId="2" xfId="0" applyFont="1" applyFill="1" applyBorder="1"/>
    <xf numFmtId="0" fontId="20" fillId="8" borderId="1" xfId="1" applyFont="1" applyFill="1" applyBorder="1"/>
    <xf numFmtId="0" fontId="20" fillId="8" borderId="8" xfId="1" applyFont="1" applyFill="1" applyBorder="1" applyAlignment="1">
      <alignment horizontal="center"/>
    </xf>
    <xf numFmtId="0" fontId="20" fillId="8" borderId="1" xfId="1" applyFont="1" applyFill="1" applyBorder="1" applyAlignment="1">
      <alignment horizontal="center"/>
    </xf>
    <xf numFmtId="0" fontId="4" fillId="0" borderId="0" xfId="0" applyFont="1" applyAlignment="1">
      <alignment horizontal="left" wrapText="1"/>
    </xf>
    <xf numFmtId="0" fontId="4" fillId="8" borderId="7" xfId="0" applyFont="1" applyFill="1" applyBorder="1"/>
    <xf numFmtId="0" fontId="0" fillId="0" borderId="15" xfId="0" applyBorder="1"/>
    <xf numFmtId="3" fontId="0" fillId="0" borderId="15" xfId="0" applyNumberFormat="1" applyBorder="1"/>
    <xf numFmtId="0" fontId="7" fillId="0" borderId="0" xfId="0" applyFont="1" applyAlignment="1">
      <alignment wrapText="1"/>
    </xf>
    <xf numFmtId="0" fontId="7" fillId="0" borderId="0" xfId="0" applyFont="1" applyAlignment="1">
      <alignment wrapText="1"/>
    </xf>
    <xf numFmtId="0" fontId="7" fillId="4" borderId="0" xfId="0" applyFont="1" applyFill="1" applyAlignment="1">
      <alignment horizontal="center"/>
    </xf>
    <xf numFmtId="0" fontId="12" fillId="0" borderId="15" xfId="0" applyFont="1" applyBorder="1" applyAlignment="1">
      <alignment horizontal="left"/>
    </xf>
    <xf numFmtId="0" fontId="0" fillId="9" borderId="0" xfId="0" applyFill="1" applyAlignment="1">
      <alignment horizontal="center"/>
    </xf>
    <xf numFmtId="0" fontId="0" fillId="0" borderId="0" xfId="0" applyNumberFormat="1"/>
  </cellXfs>
  <cellStyles count="5">
    <cellStyle name="Comma" xfId="3" builtinId="3"/>
    <cellStyle name="Currency" xfId="2" builtinId="4"/>
    <cellStyle name="Good" xfId="1" builtinId="26"/>
    <cellStyle name="Normal" xfId="0" builtinId="0"/>
    <cellStyle name="Percent" xfId="4" builtinId="5"/>
  </cellStyles>
  <dxfs count="0"/>
  <tableStyles count="1" defaultTableStyle="TableStyleMedium2" defaultPivotStyle="PivotStyleLight16">
    <tableStyle name="Invisible" pivot="0" table="0" count="0" xr9:uid="{74C96855-AC74-4E5D-9AA8-844298D3649B}"/>
  </tableStyles>
  <colors>
    <mruColors>
      <color rgb="FFFF99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ocumenttasks/documenttask1.xml><?xml version="1.0" encoding="utf-8"?>
<Tasks xmlns="http://schemas.microsoft.com/office/tasks/2019/documenttasks">
  <Task id="{B3928D39-0F53-4BBA-BDA5-1DB7D7FC56E1}">
    <Anchor>
      <Comment id="{24079FFC-8965-4F49-9A3E-06054D939E8C}"/>
    </Anchor>
    <History>
      <Event time="2022-07-29T19:21:12.28" id="{A7385B44-DF16-40FD-A461-7A5063EF0292}">
        <Attribution userId="S::jaimie.hayes@doh.wa.gov::2e94decb-c5dd-48e4-8120-1a66afa27def" userName="Hayes, Jaimie D (DOH)" userProvider="AD"/>
        <Anchor>
          <Comment id="{24079FFC-8965-4F49-9A3E-06054D939E8C}"/>
        </Anchor>
        <Create/>
      </Event>
      <Event time="2022-07-29T19:21:12.28" id="{C95CE014-83DA-4E15-AC98-48C966636A79}">
        <Attribution userId="S::jaimie.hayes@doh.wa.gov::2e94decb-c5dd-48e4-8120-1a66afa27def" userName="Hayes, Jaimie D (DOH)" userProvider="AD"/>
        <Anchor>
          <Comment id="{24079FFC-8965-4F49-9A3E-06054D939E8C}"/>
        </Anchor>
        <Assign userId="S::Jennifer.McNamara@doh.wa.gov::afcbf55a-d70c-4ae0-81eb-92ebba0ec7f3" userName="McNamara, Jennifer (DOH)" userProvider="AD"/>
      </Event>
      <Event time="2022-07-29T19:21:12.28" id="{8C0F7857-B193-4A39-9F1A-A8E82863A6CA}">
        <Attribution userId="S::jaimie.hayes@doh.wa.gov::2e94decb-c5dd-48e4-8120-1a66afa27def" userName="Hayes, Jaimie D (DOH)" userProvider="AD"/>
        <Anchor>
          <Comment id="{24079FFC-8965-4F49-9A3E-06054D939E8C}"/>
        </Anchor>
        <SetTitle title="@McNamara, Jennifer (DOH) Aimee is out but I'm wondering if there isn't data in column C do I include it?"/>
      </Event>
      <Event time="2022-07-29T20:52:51.30" id="{DE1EB9D3-3162-406A-8E56-181142B9D2AB}">
        <Attribution userId="S::jaimie.hayes@doh.wa.gov::2e94decb-c5dd-48e4-8120-1a66afa27def" userName="Hayes, Jaimie D (DOH)" userProvider="AD"/>
        <Anchor>
          <Comment id="{52695214-433D-4667-9EB2-CFAF1F7BC2BF}"/>
        </Anchor>
        <UnassignAll/>
      </Event>
      <Event time="2022-07-29T20:52:51.30" id="{AAAB4454-E1D7-44EB-8B65-A3C1839BD8CE}">
        <Attribution userId="S::jaimie.hayes@doh.wa.gov::2e94decb-c5dd-48e4-8120-1a66afa27def" userName="Hayes, Jaimie D (DOH)" userProvider="AD"/>
        <Anchor>
          <Comment id="{52695214-433D-4667-9EB2-CFAF1F7BC2BF}"/>
        </Anchor>
        <Assign userId="S::aimee.bato@doh.wa.gov::fb7a88d2-fd06-4574-88f9-5995766d0fcc" userName="Bato, Aimee J (DOH)" userProvider="AD"/>
      </Event>
    </History>
  </Task>
  <Task id="{4C629A8B-D7A6-43A0-83DC-9D68624C2426}">
    <Anchor>
      <Comment id="{DD6036D0-ABF7-4667-9DEF-4879640EC918}"/>
    </Anchor>
    <History>
      <Event time="2022-08-10T22:43:53.88" id="{06BF7BDE-1A99-4024-8E36-2EDBD396094F}">
        <Attribution userId="S::jaimie.hayes@doh.wa.gov::2e94decb-c5dd-48e4-8120-1a66afa27def" userName="Hayes, Jaimie D (DOH)" userProvider="AD"/>
        <Anchor>
          <Comment id="{DD6036D0-ABF7-4667-9DEF-4879640EC918}"/>
        </Anchor>
        <Create/>
      </Event>
      <Event time="2022-08-10T22:43:53.88" id="{DFE851A9-9630-46AC-8DFA-960DAEC44AE7}">
        <Attribution userId="S::jaimie.hayes@doh.wa.gov::2e94decb-c5dd-48e4-8120-1a66afa27def" userName="Hayes, Jaimie D (DOH)" userProvider="AD"/>
        <Anchor>
          <Comment id="{DD6036D0-ABF7-4667-9DEF-4879640EC918}"/>
        </Anchor>
        <Assign userId="S::aimee.bato@doh.wa.gov::fb7a88d2-fd06-4574-88f9-5995766d0fcc" userName="Bato, Aimee J (DOH)" userProvider="AD"/>
      </Event>
      <Event time="2022-08-10T22:43:53.88" id="{DEC14F61-A7D3-4FAE-9CD6-B8C5B6B3E3D2}">
        <Attribution userId="S::jaimie.hayes@doh.wa.gov::2e94decb-c5dd-48e4-8120-1a66afa27def" userName="Hayes, Jaimie D (DOH)" userProvider="AD"/>
        <Anchor>
          <Comment id="{DD6036D0-ABF7-4667-9DEF-4879640EC918}"/>
        </Anchor>
        <SetTitle title="@Bato, Aimee J (DOH) can we add $340k to column C to show the one-time cost added into the total. FSO was questioning whether this is something to be included on the DP. Thanks!"/>
      </Event>
    </History>
  </Task>
  <Task id="{52373CC7-6A4C-4177-A777-0A370C4B98E7}">
    <Anchor>
      <Comment id="{6FBBF890-42FD-4D9C-8161-23325D00BF6B}"/>
    </Anchor>
    <History>
      <Event time="2022-07-29T19:21:12.28" id="{A7385B44-DF16-40FD-A461-7A5063EF0292}">
        <Attribution userId="S::jaimie.hayes@doh.wa.gov::2e94decb-c5dd-48e4-8120-1a66afa27def" userName="Hayes, Jaimie D (DOH)" userProvider="AD"/>
        <Anchor>
          <Comment id="{6FBBF890-42FD-4D9C-8161-23325D00BF6B}"/>
        </Anchor>
        <Create/>
      </Event>
      <Event time="2022-07-29T19:21:12.28" id="{C95CE014-83DA-4E15-AC98-48C966636A79}">
        <Attribution userId="S::jaimie.hayes@doh.wa.gov::2e94decb-c5dd-48e4-8120-1a66afa27def" userName="Hayes, Jaimie D (DOH)" userProvider="AD"/>
        <Anchor>
          <Comment id="{6FBBF890-42FD-4D9C-8161-23325D00BF6B}"/>
        </Anchor>
        <Assign userId="S::Jennifer.McNamara@doh.wa.gov::afcbf55a-d70c-4ae0-81eb-92ebba0ec7f3" userName="McNamara, Jennifer (DOH)" userProvider="AD"/>
      </Event>
      <Event time="2022-07-29T19:21:12.28" id="{8C0F7857-B193-4A39-9F1A-A8E82863A6CA}">
        <Attribution userId="S::jaimie.hayes@doh.wa.gov::2e94decb-c5dd-48e4-8120-1a66afa27def" userName="Hayes, Jaimie D (DOH)" userProvider="AD"/>
        <Anchor>
          <Comment id="{6FBBF890-42FD-4D9C-8161-23325D00BF6B}"/>
        </Anchor>
        <SetTitle title="@McNamara, Jennifer (DOH) Aimee is out but I'm wondering if there isn't data in column C do I include it?"/>
      </Event>
      <Event time="2022-07-29T20:52:51.30" id="{DE1EB9D3-3162-406A-8E56-181142B9D2AB}">
        <Attribution userId="S::jaimie.hayes@doh.wa.gov::2e94decb-c5dd-48e4-8120-1a66afa27def" userName="Hayes, Jaimie D (DOH)" userProvider="AD"/>
        <Anchor>
          <Comment id="{AD178CC9-A17C-4FDD-99BB-1E7C4A7D3E6D}"/>
        </Anchor>
        <UnassignAll/>
      </Event>
      <Event time="2022-07-29T20:52:51.30" id="{AAAB4454-E1D7-44EB-8B65-A3C1839BD8CE}">
        <Attribution userId="S::jaimie.hayes@doh.wa.gov::2e94decb-c5dd-48e4-8120-1a66afa27def" userName="Hayes, Jaimie D (DOH)" userProvider="AD"/>
        <Anchor>
          <Comment id="{AD178CC9-A17C-4FDD-99BB-1E7C4A7D3E6D}"/>
        </Anchor>
        <Assign userId="S::aimee.bato@doh.wa.gov::fb7a88d2-fd06-4574-88f9-5995766d0fcc" userName="Bato, Aimee J (DOH)" userProvider="AD"/>
      </Event>
    </History>
  </Task>
  <Task id="{AE9D7ED2-3B1C-4866-B674-1EB4CC8E74FB}">
    <Anchor>
      <Comment id="{5A2E2B39-3B61-44F6-BB81-91AFDF590811}"/>
    </Anchor>
    <History>
      <Event time="2022-08-10T22:45:58.81" id="{B6121701-F7E0-456D-A45E-0371AA091260}">
        <Attribution userId="S::jaimie.hayes@doh.wa.gov::2e94decb-c5dd-48e4-8120-1a66afa27def" userName="Hayes, Jaimie D (DOH)" userProvider="AD"/>
        <Anchor>
          <Comment id="{5A2E2B39-3B61-44F6-BB81-91AFDF590811}"/>
        </Anchor>
        <Create/>
      </Event>
      <Event time="2022-08-10T22:45:58.81" id="{6329658E-720D-4D3F-8895-2AC3B5209948}">
        <Attribution userId="S::jaimie.hayes@doh.wa.gov::2e94decb-c5dd-48e4-8120-1a66afa27def" userName="Hayes, Jaimie D (DOH)" userProvider="AD"/>
        <Anchor>
          <Comment id="{5A2E2B39-3B61-44F6-BB81-91AFDF590811}"/>
        </Anchor>
        <Assign userId="S::aimee.bato@doh.wa.gov::fb7a88d2-fd06-4574-88f9-5995766d0fcc" userName="Bato, Aimee J (DOH)" userProvider="AD"/>
      </Event>
      <Event time="2022-08-10T22:45:58.81" id="{F73C1326-21E7-4DBF-9AE8-70693B3E93D6}">
        <Attribution userId="S::jaimie.hayes@doh.wa.gov::2e94decb-c5dd-48e4-8120-1a66afa27def" userName="Hayes, Jaimie D (DOH)" userProvider="AD"/>
        <Anchor>
          <Comment id="{5A2E2B39-3B61-44F6-BB81-91AFDF590811}"/>
        </Anchor>
        <SetTitle title="@Bato, Aimee J (DOH) can we please put $1641 in column D to represent the need for renewal come March 2025."/>
      </Event>
    </History>
  </Task>
  <Task id="{3A7275D7-0CB1-450E-894B-95C64BAC0830}">
    <Anchor>
      <Comment id="{62EA6EA3-777B-4DA4-B37A-99E69491F4EE}"/>
    </Anchor>
    <History>
      <Event time="2022-07-29T19:21:12.28" id="{A7385B44-DF16-40FD-A461-7A5063EF0292}">
        <Attribution userId="S::jaimie.hayes@doh.wa.gov::2e94decb-c5dd-48e4-8120-1a66afa27def" userName="Hayes, Jaimie D (DOH)" userProvider="AD"/>
        <Anchor>
          <Comment id="{62EA6EA3-777B-4DA4-B37A-99E69491F4EE}"/>
        </Anchor>
        <Create/>
      </Event>
      <Event time="2022-07-29T19:21:12.28" id="{C95CE014-83DA-4E15-AC98-48C966636A79}">
        <Attribution userId="S::jaimie.hayes@doh.wa.gov::2e94decb-c5dd-48e4-8120-1a66afa27def" userName="Hayes, Jaimie D (DOH)" userProvider="AD"/>
        <Anchor>
          <Comment id="{62EA6EA3-777B-4DA4-B37A-99E69491F4EE}"/>
        </Anchor>
        <Assign userId="S::Jennifer.McNamara@doh.wa.gov::afcbf55a-d70c-4ae0-81eb-92ebba0ec7f3" userName="McNamara, Jennifer (DOH)" userProvider="AD"/>
      </Event>
      <Event time="2022-07-29T19:21:12.28" id="{8C0F7857-B193-4A39-9F1A-A8E82863A6CA}">
        <Attribution userId="S::jaimie.hayes@doh.wa.gov::2e94decb-c5dd-48e4-8120-1a66afa27def" userName="Hayes, Jaimie D (DOH)" userProvider="AD"/>
        <Anchor>
          <Comment id="{62EA6EA3-777B-4DA4-B37A-99E69491F4EE}"/>
        </Anchor>
        <SetTitle title="@McNamara, Jennifer (DOH) Aimee is out but I'm wondering if there isn't data in column C do I include it?"/>
      </Event>
      <Event time="2022-07-29T20:52:51.30" id="{DE1EB9D3-3162-406A-8E56-181142B9D2AB}">
        <Attribution userId="S::jaimie.hayes@doh.wa.gov::2e94decb-c5dd-48e4-8120-1a66afa27def" userName="Hayes, Jaimie D (DOH)" userProvider="AD"/>
        <Anchor>
          <Comment id="{CDCAEB3C-B980-4504-ACA3-3FCE5AF46D29}"/>
        </Anchor>
        <UnassignAll/>
      </Event>
      <Event time="2022-07-29T20:52:51.30" id="{AAAB4454-E1D7-44EB-8B65-A3C1839BD8CE}">
        <Attribution userId="S::jaimie.hayes@doh.wa.gov::2e94decb-c5dd-48e4-8120-1a66afa27def" userName="Hayes, Jaimie D (DOH)" userProvider="AD"/>
        <Anchor>
          <Comment id="{CDCAEB3C-B980-4504-ACA3-3FCE5AF46D29}"/>
        </Anchor>
        <Assign userId="S::aimee.bato@doh.wa.gov::fb7a88d2-fd06-4574-88f9-5995766d0fcc" userName="Bato, Aimee J (DOH)" userProvider="AD"/>
      </Event>
    </History>
  </Task>
  <Task id="{A4E8C6D9-D641-444A-A709-63918D09683A}">
    <Anchor>
      <Comment id="{DD54A8B7-A194-4F18-A2E8-FA145425E431}"/>
    </Anchor>
    <History>
      <Event time="2022-07-29T19:21:12.28" id="{A7385B44-DF16-40FD-A461-7A5063EF0292}">
        <Attribution userId="S::jaimie.hayes@doh.wa.gov::2e94decb-c5dd-48e4-8120-1a66afa27def" userName="Hayes, Jaimie D (DOH)" userProvider="AD"/>
        <Anchor>
          <Comment id="{DD54A8B7-A194-4F18-A2E8-FA145425E431}"/>
        </Anchor>
        <Create/>
      </Event>
      <Event time="2022-07-29T19:21:12.28" id="{C95CE014-83DA-4E15-AC98-48C966636A79}">
        <Attribution userId="S::jaimie.hayes@doh.wa.gov::2e94decb-c5dd-48e4-8120-1a66afa27def" userName="Hayes, Jaimie D (DOH)" userProvider="AD"/>
        <Anchor>
          <Comment id="{DD54A8B7-A194-4F18-A2E8-FA145425E431}"/>
        </Anchor>
        <Assign userId="S::Jennifer.McNamara@doh.wa.gov::afcbf55a-d70c-4ae0-81eb-92ebba0ec7f3" userName="McNamara, Jennifer (DOH)" userProvider="AD"/>
      </Event>
      <Event time="2022-07-29T19:21:12.28" id="{8C0F7857-B193-4A39-9F1A-A8E82863A6CA}">
        <Attribution userId="S::jaimie.hayes@doh.wa.gov::2e94decb-c5dd-48e4-8120-1a66afa27def" userName="Hayes, Jaimie D (DOH)" userProvider="AD"/>
        <Anchor>
          <Comment id="{DD54A8B7-A194-4F18-A2E8-FA145425E431}"/>
        </Anchor>
        <SetTitle title="@McNamara, Jennifer (DOH) Aimee is out but I'm wondering if there isn't data in column C do I include it?"/>
      </Event>
      <Event time="2022-07-29T20:52:51.30" id="{DE1EB9D3-3162-406A-8E56-181142B9D2AB}">
        <Attribution userId="S::jaimie.hayes@doh.wa.gov::2e94decb-c5dd-48e4-8120-1a66afa27def" userName="Hayes, Jaimie D (DOH)" userProvider="AD"/>
        <Anchor>
          <Comment id="{9F80FB24-C52A-4236-95F3-D7E9D6312C6E}"/>
        </Anchor>
        <UnassignAll/>
      </Event>
      <Event time="2022-07-29T20:52:51.30" id="{AAAB4454-E1D7-44EB-8B65-A3C1839BD8CE}">
        <Attribution userId="S::jaimie.hayes@doh.wa.gov::2e94decb-c5dd-48e4-8120-1a66afa27def" userName="Hayes, Jaimie D (DOH)" userProvider="AD"/>
        <Anchor>
          <Comment id="{9F80FB24-C52A-4236-95F3-D7E9D6312C6E}"/>
        </Anchor>
        <Assign userId="S::aimee.bato@doh.wa.gov::fb7a88d2-fd06-4574-88f9-5995766d0fcc" userName="Bato, Aimee J (DOH)" userProvider="AD"/>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64</xdr:row>
      <xdr:rowOff>0</xdr:rowOff>
    </xdr:from>
    <xdr:to>
      <xdr:col>0</xdr:col>
      <xdr:colOff>2679439</xdr:colOff>
      <xdr:row>73</xdr:row>
      <xdr:rowOff>9766</xdr:rowOff>
    </xdr:to>
    <xdr:pic>
      <xdr:nvPicPr>
        <xdr:cNvPr id="2" name="Picture 1">
          <a:extLst>
            <a:ext uri="{FF2B5EF4-FFF2-40B4-BE49-F238E27FC236}">
              <a16:creationId xmlns:a16="http://schemas.microsoft.com/office/drawing/2014/main" id="{382DA2F7-6723-7DAF-B2CE-AB018F2BB318}"/>
            </a:ext>
          </a:extLst>
        </xdr:cNvPr>
        <xdr:cNvPicPr>
          <a:picLocks noChangeAspect="1"/>
        </xdr:cNvPicPr>
      </xdr:nvPicPr>
      <xdr:blipFill>
        <a:blip xmlns:r="http://schemas.openxmlformats.org/officeDocument/2006/relationships" r:embed="rId1"/>
        <a:stretch>
          <a:fillRect/>
        </a:stretch>
      </xdr:blipFill>
      <xdr:spPr>
        <a:xfrm>
          <a:off x="0" y="14011275"/>
          <a:ext cx="2678804" cy="17204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40005</xdr:colOff>
      <xdr:row>15</xdr:row>
      <xdr:rowOff>133350</xdr:rowOff>
    </xdr:from>
    <xdr:to>
      <xdr:col>24</xdr:col>
      <xdr:colOff>447869</xdr:colOff>
      <xdr:row>58</xdr:row>
      <xdr:rowOff>117290</xdr:rowOff>
    </xdr:to>
    <xdr:pic>
      <xdr:nvPicPr>
        <xdr:cNvPr id="2" name="Picture 1">
          <a:extLst>
            <a:ext uri="{FF2B5EF4-FFF2-40B4-BE49-F238E27FC236}">
              <a16:creationId xmlns:a16="http://schemas.microsoft.com/office/drawing/2014/main" id="{E561991B-5798-AE70-4E28-8FC8E49D8965}"/>
            </a:ext>
          </a:extLst>
        </xdr:cNvPr>
        <xdr:cNvPicPr>
          <a:picLocks noChangeAspect="1"/>
        </xdr:cNvPicPr>
      </xdr:nvPicPr>
      <xdr:blipFill>
        <a:blip xmlns:r="http://schemas.openxmlformats.org/officeDocument/2006/relationships" r:embed="rId1"/>
        <a:stretch>
          <a:fillRect/>
        </a:stretch>
      </xdr:blipFill>
      <xdr:spPr>
        <a:xfrm>
          <a:off x="40005" y="2847975"/>
          <a:ext cx="15038264" cy="7765865"/>
        </a:xfrm>
        <a:prstGeom prst="rect">
          <a:avLst/>
        </a:prstGeom>
      </xdr:spPr>
    </xdr:pic>
    <xdr:clientData/>
  </xdr:twoCellAnchor>
  <xdr:twoCellAnchor editAs="oneCell">
    <xdr:from>
      <xdr:col>0</xdr:col>
      <xdr:colOff>0</xdr:colOff>
      <xdr:row>59</xdr:row>
      <xdr:rowOff>160020</xdr:rowOff>
    </xdr:from>
    <xdr:to>
      <xdr:col>14</xdr:col>
      <xdr:colOff>306034</xdr:colOff>
      <xdr:row>99</xdr:row>
      <xdr:rowOff>12419</xdr:rowOff>
    </xdr:to>
    <xdr:pic>
      <xdr:nvPicPr>
        <xdr:cNvPr id="3" name="Picture 2">
          <a:extLst>
            <a:ext uri="{FF2B5EF4-FFF2-40B4-BE49-F238E27FC236}">
              <a16:creationId xmlns:a16="http://schemas.microsoft.com/office/drawing/2014/main" id="{58F43D06-2CC7-8C15-921B-33758B0B7AB1}"/>
            </a:ext>
          </a:extLst>
        </xdr:cNvPr>
        <xdr:cNvPicPr>
          <a:picLocks noChangeAspect="1"/>
        </xdr:cNvPicPr>
      </xdr:nvPicPr>
      <xdr:blipFill>
        <a:blip xmlns:r="http://schemas.openxmlformats.org/officeDocument/2006/relationships" r:embed="rId2"/>
        <a:stretch>
          <a:fillRect/>
        </a:stretch>
      </xdr:blipFill>
      <xdr:spPr>
        <a:xfrm>
          <a:off x="0" y="10837545"/>
          <a:ext cx="8840434" cy="7091399"/>
        </a:xfrm>
        <a:prstGeom prst="rect">
          <a:avLst/>
        </a:prstGeom>
      </xdr:spPr>
    </xdr:pic>
    <xdr:clientData/>
  </xdr:twoCellAnchor>
  <xdr:twoCellAnchor editAs="oneCell">
    <xdr:from>
      <xdr:col>0</xdr:col>
      <xdr:colOff>0</xdr:colOff>
      <xdr:row>2</xdr:row>
      <xdr:rowOff>0</xdr:rowOff>
    </xdr:from>
    <xdr:to>
      <xdr:col>29</xdr:col>
      <xdr:colOff>583574</xdr:colOff>
      <xdr:row>14</xdr:row>
      <xdr:rowOff>28882</xdr:rowOff>
    </xdr:to>
    <xdr:pic>
      <xdr:nvPicPr>
        <xdr:cNvPr id="4" name="Picture 3">
          <a:extLst>
            <a:ext uri="{FF2B5EF4-FFF2-40B4-BE49-F238E27FC236}">
              <a16:creationId xmlns:a16="http://schemas.microsoft.com/office/drawing/2014/main" id="{7F831345-C8EA-EE05-0BC5-16D51A2EC1FF}"/>
            </a:ext>
          </a:extLst>
        </xdr:cNvPr>
        <xdr:cNvPicPr>
          <a:picLocks noChangeAspect="1"/>
        </xdr:cNvPicPr>
      </xdr:nvPicPr>
      <xdr:blipFill>
        <a:blip xmlns:r="http://schemas.openxmlformats.org/officeDocument/2006/relationships" r:embed="rId3"/>
        <a:stretch>
          <a:fillRect/>
        </a:stretch>
      </xdr:blipFill>
      <xdr:spPr>
        <a:xfrm>
          <a:off x="0" y="361950"/>
          <a:ext cx="18261974" cy="22005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1286933</xdr:colOff>
      <xdr:row>16</xdr:row>
      <xdr:rowOff>101599</xdr:rowOff>
    </xdr:from>
    <xdr:to>
      <xdr:col>3</xdr:col>
      <xdr:colOff>694267</xdr:colOff>
      <xdr:row>19</xdr:row>
      <xdr:rowOff>12210</xdr:rowOff>
    </xdr:to>
    <xdr:pic>
      <xdr:nvPicPr>
        <xdr:cNvPr id="3" name="Picture 2">
          <a:extLst>
            <a:ext uri="{FF2B5EF4-FFF2-40B4-BE49-F238E27FC236}">
              <a16:creationId xmlns:a16="http://schemas.microsoft.com/office/drawing/2014/main" id="{EA77FEB4-5534-06BB-8E51-EBF4D3E3771D}"/>
            </a:ext>
          </a:extLst>
        </xdr:cNvPr>
        <xdr:cNvPicPr>
          <a:picLocks noChangeAspect="1"/>
        </xdr:cNvPicPr>
      </xdr:nvPicPr>
      <xdr:blipFill>
        <a:blip xmlns:r="http://schemas.openxmlformats.org/officeDocument/2006/relationships" r:embed="rId1"/>
        <a:stretch>
          <a:fillRect/>
        </a:stretch>
      </xdr:blipFill>
      <xdr:spPr>
        <a:xfrm>
          <a:off x="1286933" y="3081866"/>
          <a:ext cx="5444067" cy="169178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y, Stacy  (DOH)" id="{EB19C663-A895-4C69-964C-D8BB67F08B66}" userId="Stacy.May@DOH.WA.GOV" providerId="PeoplePicker"/>
  <person displayName="Bato, Aimee J (DOH)" id="{D97155D4-CC5B-4455-AE35-03E09C6BD2EC}" userId="aimee.bato@doh.wa.gov" providerId="PeoplePicker"/>
  <person displayName="Hayes, Jaimie D (DOH)" id="{C2460BEE-C46F-478A-B45F-73BFCA093342}" userId="jaimie.hayes@doh.wa.gov" providerId="PeoplePicker"/>
  <person displayName="Ganesh, Muthu (DOH)" id="{F3BAC01D-B4B4-45E8-BD01-BAD13CE4F4A4}" userId="muthu.ganesh@doh.wa.gov" providerId="PeoplePicker"/>
  <person displayName="Bojorquez, Maria (DOH)" id="{4A09DBEE-65BD-46DF-8E1C-4143751FF4D3}" userId="Maria.Bojorquez@doh.wa.gov" providerId="PeoplePicker"/>
  <person displayName="McNamara, Jennifer (DOH)" id="{76CD1420-4E5B-46B2-81EC-CC154298454A}" userId="Jennifer.McNamara@doh.wa.gov" providerId="PeoplePicker"/>
  <person displayName="Bato, Aimee J (DOH)" id="{02095E5E-6CD9-4C87-8436-3E0222101610}" userId="S::aimee.bato@doh.wa.gov::fb7a88d2-fd06-4574-88f9-5995766d0fcc" providerId="AD"/>
  <person displayName="Hayes, Jaimie D (DOH)" id="{A6E60591-83BE-4CA4-AD53-F077B3D7BAEB}" userId="S::jaimie.hayes@doh.wa.gov::2e94decb-c5dd-48e4-8120-1a66afa27def" providerId="AD"/>
  <person displayName="Hughes, Kristi R  (DOH)" id="{E48198FC-A00B-4849-AD3F-B5897C0C1F38}" userId="S::Kristi.Hughes@doh.wa.gov::f27582ec-20cb-4591-b1b2-32276e2021e8" providerId="AD"/>
  <person displayName="Harry, Cynthia S (DOH)" id="{C131B09A-E20E-4E5F-BAFC-DF642B0A6CE9}" userId="S::cynthia.harry@doh.wa.gov::107a5610-c17b-42fa-97b1-a4509a26d1bb" providerId="AD"/>
  <person displayName="McNamara, Jennifer (DOH)" id="{91176D06-A60C-4151-BFEF-A0EFC73FD241}" userId="S::jennifer.mcnamara@doh.wa.gov::afcbf55a-d70c-4ae0-81eb-92ebba0ec7f3"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162.612871527781" createdVersion="8" refreshedVersion="8" minRefreshableVersion="3" recordCount="64" xr:uid="{6E3D6332-FA8D-483B-97D9-AF7064673F3F}">
  <cacheSource type="worksheet">
    <worksheetSource ref="A1:R65" sheet="OIT-OHS-ORHS FTEs"/>
  </cacheSource>
  <cacheFields count="18">
    <cacheField name="Scope" numFmtId="0">
      <sharedItems containsNonDate="0" containsString="0" containsBlank="1"/>
    </cacheField>
    <cacheField name="Team" numFmtId="0">
      <sharedItems count="5">
        <s v="OHS CDS STAFF"/>
        <s v="INFORMATICS"/>
        <s v="PREVIOUS CPHT DP POSITIONS"/>
        <s v="ADDITIONAL OIT STAFF ON ELC"/>
        <s v="WA HEALTH STAFF"/>
      </sharedItems>
    </cacheField>
    <cacheField name="Job Classification" numFmtId="0">
      <sharedItems count="28">
        <s v="SENIOR EPIDEMIOLOGIST (NON-MEDICAL)"/>
        <s v="EPIDEMIOLOGIST 3 (NON-MEDICAL)"/>
        <s v="EPIDEMIOLOGIST 2 (NON-MEDICAL)"/>
        <s v="IT DATA MANAGEMENT - MANAGER"/>
        <s v="MANAGEMENT ANALYST 4"/>
        <s v="IT PROJECT MANAGEMENT - SENIOR/SPECIALIST"/>
        <s v="ADMINISTRATIVE ASSISTANT 3"/>
        <s v="IT APP DEVELOPMENT - SENIOR SPECIALIST"/>
        <s v="WMS2"/>
        <s v="IT PROJECT MANAGEMENT - MANAGER"/>
        <s v="IT APPLICATION DEVELOPMENT - ENTRY"/>
        <s v="IT BUSINESS ANALYST - ENTRY"/>
        <s v="WMS02"/>
        <s v="HEALTH SERVICES CONSULTANT 3"/>
        <s v="IT BUSINESS ANALYST - JOURNEY"/>
        <s v="MANAGEMENT ANALYST 3"/>
        <s v="EPIDEMIOLOGIST 1"/>
        <s v="IT APPLICATION DEVELOPMENT - JOURNEY"/>
        <s v="HEALTH SERVICES CONSULTANT 2"/>
        <s v="IT APP DEVELOPMENT - ENTRY"/>
        <s v="IT BUSINESS ANALYST  - JOURNEY"/>
        <s v="IT BUSINESS ANALYST - SR/SPEC"/>
        <s v="IT CUSTOMER SUPPORT  - JOURNEY"/>
        <s v="IT DATA MANAGEMENT - JOURNEY"/>
        <s v="IT PROJECT MANAGEMENT  - JOURNEY"/>
        <s v="IT QUALITY ASSURANCE  - JOURNEY"/>
        <s v="HEALTH SERVICES CONSULTANT 4"/>
        <s v="IT PROJECT MANAGER - JOURNEY"/>
      </sharedItems>
    </cacheField>
    <cacheField name="Classification" numFmtId="0">
      <sharedItems containsBlank="1"/>
    </cacheField>
    <cacheField name="# of FTEs" numFmtId="0">
      <sharedItems containsSemiMixedTypes="0" containsString="0" containsNumber="1" containsInteger="1" minValue="1" maxValue="1"/>
    </cacheField>
    <cacheField name="New/Existing" numFmtId="0">
      <sharedItems containsBlank="1"/>
    </cacheField>
    <cacheField name="IT Support Description/Narrative" numFmtId="0">
      <sharedItems containsBlank="1" count="47" longText="1">
        <s v="Enterprise Data Visualization Lead- establish enterprise reporting standards in alignment with new technological infrastructure, support governance of public health practice visualizations for department wide visualizations, assures timely actionable data sharing practices of critical public health data through the leadership and supervision of enterprise teams and processes. "/>
        <s v="Enterprise Open Data and Democratization Lead- assure data governance, including data quality, data lineage, and data privacy is intact to support data integrity and open data sharing practives. "/>
        <s v="Enterprise Data and Decision Science Program Manager- provide leadership direction and supervison for the states only data analytics team responsible for developing methodoligies, data intpretations, predictive modeling, and actionable data insights for all public and public helath decision makers."/>
        <s v="Enterprise Data and Decision Science Analytics Lead- supports establishment of public health best practices in data analytics in the provisioning of new cloud analytic tools and resources, establish data connections with public helath and non-public health data to inform data insights, leads and directs minival viable resource team to address high level public health practice data questions and needs of decision makers at state, local and tribal levels. "/>
        <s v="Enterprise Data and Decision Science Analytics Lead- supports establishment of public health best practices in data analytics in the provisioning of new cloud analytic tools and resources, establish data connections with public helath and non-public health data to inform data insights."/>
        <s v="Enterprise Data and Decision Science Advance Large Language Modeling and Advanced Machine Learning Lead- leads a team and processes to leverage cutting-edge large language models and advanced machine learning techniques for data-driven decision-making processes. Collaborates with cross-functional teams to develop and deploy innovative solutions that extract actionable insights from complex data sets."/>
        <s v="Enterprise Data and Decision Science Advance Large Language Modeling and Advanced Machine Learning Support- leveraging cutting-edge large language models and advanced machine learning techniques for data-driven decision-making processes. Collaborates with cross-functional teams to develop and deploy innovative solutions that extract actionable insights from complex data sets."/>
        <s v="ENTERPRISE ANALYTICS MANAGER - supervises the cloud informatics, GIS, and Business Intelligence team"/>
        <s v="CLOUD INFORMATICS ANALYST - Informatics analyst to support analytical pipelines"/>
        <s v="DATA@HEALTH COORDINATOR - Coordinates governance and user activities for the agency cloud analytics environment"/>
        <s v="IT PROJECT MANAGER - will support cloud IT  and data modernization projects"/>
        <s v="CENTER ADMIN - administrative assistant for the Center for Data Modernization and Informatics"/>
        <s v="GIS SUPERVISOR - supervises the GIS team"/>
        <s v="DMI SUPERVISOR - "/>
        <s v="DE MANAGER - supervises the electronic lab reporting, clinical onboarding, electronic case reporting , and immunization data exchange teams."/>
        <s v="CLOUD PROGRAM MANAGER: Directs cloud product management, cloud informatics and roadmapping for ongoing support of cloud needs and maturity advancements."/>
        <s v="PHL - Provide IT support for  LIMS Replacement, Lab Web Portal (ETOR), Supply tracking systems, MS Access migration, data modernization projects.  This position will continue to provide maintenance and operation for those additional systems/application after implementation.  "/>
        <s v="PHL-Bridge the gap between technology and business goals.  Analyze and document PHL systems, processes and requirements (including current projects such as LIMS Replacement, ETOR, and Supplies Tracking as well as existing systems)"/>
        <m/>
        <s v="WA-VERIFY, WA-NOTIFY, FHIR_x000a_PROVIDE SUPPORT FOR WA-VERIFY AND WA-NOTIFY OPERATIONS AND PRODUCTION"/>
        <s v="PHL - Provide IT support for  LIMS Replacement project including requirements gathering, coordinate systems requirements and needs between business and vendor, and quality assurance"/>
        <s v="Project management coordination for efforts such as contiuation of work post-COVID-19 emergency response  and product and process development, business process modernization, and major organizational changes related to projects including WA-VERIFY, SMART Health Card Print, SMART Health Link, SMART Health G19 , and program support. "/>
        <s v="DATA EXCHANGE_x000a_PROVIDE SUPPORT ON ELR ONBOARDING AND PRODUCTION"/>
        <s v="Clinican Onboarding Supervisor - leads team for onboarding new facilitites to ELR, eCR, and immunization electronic health data."/>
        <s v="DATA EXCHANGE_x000a_SUPERVISOR FOR STAFF PROVIDING eCR ONBOARDING AND PRODUCTION SUPPORT"/>
        <s v="WA-VERIFY, WA-NOTIFY, FHIR; EPIC/ROVER_x000a_LEAD FOR EPIC/ROVER IMPLEMENTATIONS AND ONGOING OPERATIONS (COVID care management at LTCFs)"/>
        <s v="DATA EXCHANGE_x000a_PROVIDE SUPPORT FOR eCR ONBOARDING AND PRODUCTION"/>
        <s v="PHL - PROVIDE SUPPORT FOR LIMS REPLACEMENT PROJECT "/>
        <s v="PHL - PROVIDE SUPPORT FOR LIMS REPLACEMENT PROJECT"/>
        <s v="PERMANENT RHAPSODY POSITION FOR THE ENHANECD SUPPORT FOR PHOCIS- UNIT TO SUPPORT RHAPSODY, FHIR, AND HL7. "/>
        <s v="PERMANENT RHAPSODY POSITION_x000a_FOR PHL. APPLICATION DEVELOPER TO SUPPORT RHAPSODY, FHIR, AND HL7. "/>
        <s v="Clinical Onboarding - work with providers to onboard labs for ELR and eCR"/>
        <s v="PHL-Provide IT support for  LIMS Replacement, Lab Web Portal (ETOR), Supply tracking systems, MS Access migration, data modernization projects.  This position will continue to provide maintenance and operation for those additional systems/application after implementation.  "/>
        <s v="Provide IT support for  LIMS Replacement, Lab Web Portal (ETOR), Supply tracking systems, MS Access migration, data modernization projects.  "/>
        <s v="IT Business Analysis &amp; Quality Assurance Test Support to bridge business needs with IT solutions. Responsible for analysis, documentation and complete traceability for applications such as WaHealth, WaVerify, eCR, RedCap, etc."/>
        <s v="Leadership and Supervison of IT Business Analysis &amp; Quality Assurance Test Support to bridge business needs with IT solutions. Responsible for analysis, documentation and complete traceability for applications such as WaHealth, WaVerify, eCR, RedCap, etc."/>
        <s v="FOR PHL- IT CUSTOMER SUPPORT FOR SERVICE DESK SUPPORT AND INTERFACE OF INSTRUMENTS WITH LIMS; NEW TEST LAB TO SUPPORT TESTING OF NEW AND UPGRADED INSTRUMENTS SOFTWARE WITHIN PHL."/>
        <s v="Database administrator - Develop, maintain and deploy databases, manage database servers, performance tunning for all of the Public Health Lab Mission ciritical applications"/>
        <s v="CLOUD PROJECT MANAGER: Directs cloud product management, cloud informatics and roadmapping for ongoing support of cloud needs and maturity advancements."/>
        <s v="Quality Assurance Test Support to bridge business needs with IT solutions. Responsible for analysis, documentation and complete traceability for applications such as WaHealth, WaVerify, eCR, RedCap, etc."/>
        <s v="Ensuring the reliability and functionality of the new LIMS, ETOR and Supplies Tracking Assets Management systems.  "/>
        <s v="EPI 3/Lead EPI - WA Health quality assurance and reporting"/>
        <s v=" EPI 2/EPI - SME to leverage WA Health data for stakeholders and users"/>
        <s v=" WMS2/Program Administrator - WA Health program strategy"/>
        <s v=" HSC4/Database Administrator - WA Health program operations and communications with stakeholders"/>
        <s v=" HSC2/Support Staff - WA Health program operations and communications with stakeholders"/>
        <s v="Project management for supporting consultation efforts and large projects across divisions and/or with an agency wide impact possible external stakeholder impacts._x000a_"/>
      </sharedItems>
    </cacheField>
    <cacheField name="Impacts (what will we lose the ability to do if FTE is not funded)" numFmtId="0">
      <sharedItems containsBlank="1" longText="1"/>
    </cacheField>
    <cacheField name="Comments (Perm/Project/Funding Source)" numFmtId="0">
      <sharedItems count="9">
        <s v="Perm - 987 - Covid-19 Epidemiology/Lab Capacity"/>
        <s v="Project - 985 - Covid-19 Response"/>
        <s v="TBD"/>
        <s v="Project - 987 - Covid-19 Epidemiology/Lab Capacity"/>
        <s v="Project - 011/012 GFS"/>
        <s v="Project - 080 - Public Health Data Systems"/>
        <s v="Perm - 080 - Public Health Data Systems"/>
        <s v="Perm - 011/012 GFS"/>
        <s v="Perm - 985 - Covid-19 Response"/>
      </sharedItems>
    </cacheField>
    <cacheField name="Position held by/Name" numFmtId="0">
      <sharedItems count="50">
        <s v="NIXON, ZEYNEP"/>
        <s v="PICKART, FRANCOISE"/>
        <s v="DOXEY, MATTHEW"/>
        <s v="TIVAROVSKY, ALICE"/>
        <s v="SEWELL, BENJAMIN"/>
        <s v="WARREN, ALLISON"/>
        <s v="GIBSON, PETER"/>
        <s v="BUSHYEAGER, GREGG"/>
        <s v="TBD - TO START 9/1/23"/>
        <s v="TBD   "/>
        <s v="Erica Robinson-Kennedy"/>
        <s v="Vacant (GOEBEL, STEPHANIE)"/>
        <s v="NG, STEPHEN"/>
        <s v="SORELL, RONALD"/>
        <s v="TBD - CHRIS BAUMGARTNER'S TEAM"/>
        <s v="WEST, LAURA"/>
        <s v="VOSIKATA, SUNIA"/>
        <s v="FERRIS, MARIAH"/>
        <s v="VACANT   "/>
        <s v="VACANT"/>
        <s v="THOMAS, CAROLINE"/>
        <s v="MILLER, MICHELLE"/>
        <s v="Rosenthal, Mariana"/>
        <s v="PEYTAK, ASHLEY"/>
        <s v="MESADIEU, JOANNE"/>
        <s v="LESURE, TESHA"/>
        <s v="AGORAMOORTHY, PRIYADHARSHINI"/>
        <s v="MARTINEZ, ARIEL"/>
        <s v="SAGER, DANIELLE E"/>
        <s v="BUI,  JOSEPH T"/>
        <s v="SADASHIVAIH, SUPRA"/>
        <s v="BALDWIN, CHRISTOPHER F"/>
        <s v="RHODES, JACQUELINE R"/>
        <s v="BALAKRISHNAN, LAVANYA"/>
        <s v="ANDERSON, KIMBERLY K"/>
        <s v="PALMER, JEFFREY F"/>
        <s v="JAMES STEWART"/>
        <s v="CHAN, WING K"/>
        <s v="VOLPINTESTA, MARCELLA D"/>
        <s v="Vacant (BONAUDI, MARK R)"/>
        <s v="SUBRAMANIAN, RAMYA"/>
        <s v="KESINENI, CHAITHANYA S"/>
        <s v="HEMMEN, THOMAS G"/>
        <s v="BUFFUM, HENRY"/>
        <s v="CARMICHAEL, CODY"/>
        <s v="LAU, ANDREW"/>
        <s v="NOWLAN, TYLER"/>
        <s v="BYBEE, DONNA"/>
        <s v="ABOMYI, CHINAZA"/>
        <s v="STALEY, SARA"/>
      </sharedItems>
    </cacheField>
    <cacheField name="Position Supervisor" numFmtId="0">
      <sharedItems containsBlank="1"/>
    </cacheField>
    <cacheField name="Position #" numFmtId="0">
      <sharedItems containsMixedTypes="1" containsNumber="1" containsInteger="1" minValue="71054443" maxValue="71089397" count="57">
        <n v="71076628"/>
        <n v="71078173"/>
        <n v="71078137"/>
        <n v="71079451"/>
        <n v="71087510"/>
        <n v="71083633"/>
        <n v="71086281"/>
        <n v="71083631"/>
        <n v="71085532"/>
        <n v="71078139"/>
        <n v="71076692"/>
        <s v="TBD"/>
        <n v="71086274"/>
        <n v="71081447"/>
        <n v="71089397"/>
        <n v="71076910"/>
        <n v="71081446"/>
        <n v="71077026"/>
        <n v="71077206"/>
        <n v="71080030"/>
        <n v="71079074"/>
        <n v="71076719"/>
        <n v="71079225"/>
        <n v="71079454"/>
        <n v="71078874"/>
        <n v="71088111"/>
        <n v="71088649"/>
        <n v="71087512"/>
        <n v="71087513"/>
        <n v="71077214"/>
        <n v="71077216"/>
        <n v="71074850"/>
        <n v="71081654"/>
        <n v="71076902"/>
        <n v="71081416"/>
        <n v="71081420"/>
        <s v="71081414"/>
        <n v="71077027"/>
        <n v="71081442"/>
        <n v="71081443"/>
        <n v="71081421"/>
        <n v="71081611"/>
        <n v="71081610"/>
        <n v="71077901"/>
        <n v="71080515"/>
        <n v="71077080"/>
        <n v="71081444"/>
        <n v="71087227"/>
        <n v="71086489"/>
        <n v="71077883"/>
        <n v="71086857"/>
        <n v="71077050"/>
        <n v="71077482"/>
        <n v="71082244"/>
        <n v="71082306"/>
        <n v="71054443"/>
        <n v="71077437"/>
      </sharedItems>
    </cacheField>
    <cacheField name="COVID DP or NEW DP_x000a_Criteria - Funding needs that would live beyond COVID pandemic should go to new DP. Those that are COVID specific, stay on COVID DP." numFmtId="0">
      <sharedItems/>
    </cacheField>
    <cacheField name="Type of DP Confirmed _x000a_(X or blank)" numFmtId="0">
      <sharedItems/>
    </cacheField>
    <cacheField name="Project to Perm Conversion (Y/N)" numFmtId="0">
      <sharedItems containsBlank="1"/>
    </cacheField>
    <cacheField name="If continuing as project, what is the duration?" numFmtId="0">
      <sharedItems containsBlank="1"/>
    </cacheField>
    <cacheField name="Change (Y/N). If yes, what could be done to support the change? Such as other funding?" numFmtId="0">
      <sharedItems containsBlank="1"/>
    </cacheField>
    <cacheField name="Impact (what are the impact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4">
  <r>
    <m/>
    <x v="0"/>
    <x v="0"/>
    <m/>
    <n v="1"/>
    <s v="Existing"/>
    <x v="0"/>
    <s v="Developing cloud analytic infrastructure without funding a data science and analytics program can have several significant impacts on an organization: Inconsistent Reporting: Data scientists and analysts are responsible for creating consistent and accurate reporting mechanisms. Without them, reporting will continue to be inconsistent and unreliable. Limited Data Insights: Data infrastructure alone cannot generate valuable insights. Data scientists and analysts are needed to interpret the data, identify trends, make predictions, and provide actionable recommendations. Without these professionals, the organization will miss out on valuable insights that can effect change in public health services in turn leading to poor health outcomes across our communites. Underutilization of Resources: Without a dedicated data science and analytics program, the organization will not fully utilize the capabilities of their cloud analytic infrastructure. This will result in wasted resources and a failure to extract value from any other investments in cloud analytics. High Turnover of Skilled Talent: If an organization invests in cloud analytic infrastructure but does not fund a data science program, skilled data professionals may be reluctant to join or stay with the company. This can lead to a high turnover of talent."/>
    <x v="0"/>
    <x v="0"/>
    <s v="Cynthia Harry"/>
    <x v="0"/>
    <s v="Vital Public Health Technology"/>
    <s v="VPHT DP"/>
    <m/>
    <m/>
    <m/>
    <m/>
  </r>
  <r>
    <m/>
    <x v="0"/>
    <x v="0"/>
    <m/>
    <n v="1"/>
    <s v="Existing"/>
    <x v="1"/>
    <s v="Developing cloud analytic infrastructure without funding a data science and analytics program can have several significant impacts on an organization: Ineffective Data Governance: Data governance, including data quality, data lineage, and data privacy, is crucial for maintaining the integrity of data. Without a data science program, data governance will continue to be neglected, leading to data-related issues. Compliance and Security Risks: Data analytics often involve sensitive data. Without a data science and analytics program, the organization may be at risk of mishandling or misusing data, potentially leading to compliance and security issues. Underutilization of Resources: Without a dedicated data science and analytics program, the organization will not fully utilize the capabilities of their cloud analytic infrastructure. This would result in wasted resources and a failure to extract value from the investment. High Turnover of Skilled Talent: If an organization invests in cloud analytic infrastructure but does not fund a data science program, skilled data professionals may be reluctant to join or stay with the company. This can lead to a high turnover of talent."/>
    <x v="0"/>
    <x v="1"/>
    <s v="Cynthia Harry"/>
    <x v="1"/>
    <s v="Vital Public Health Technology"/>
    <s v="VPHT DP"/>
    <m/>
    <m/>
    <m/>
    <m/>
  </r>
  <r>
    <m/>
    <x v="0"/>
    <x v="0"/>
    <m/>
    <n v="1"/>
    <s v="Existing"/>
    <x v="2"/>
    <s v="Developing cloud analytic infrastructure without funding a data science and analytics program can have several significant impacts on an organization: Limited Data Insights: Data infrastructure alone cannot generate valuable insights. Data scientists and analysts are needed to interpret the data, identify trends, make predictions, and provide actionable recommendations. Without these professionals, the organization may miss out on valuable insights that can effect change in public health services in turn leading to poor health outcomes across our communites. Ineffective Decision-Making: Data-driven decision-making is a key benefit of analytics. Without a data science program, decisions may continue to be made based on intuition or incomplete information, which can lead to suboptimal outcomes. Reduce Effectiveness in Public Health Practice: In Public Health where data-driven decision-making is becoming the norm, failing to invest in data science and analytics can lead to a disadvantage and service planning and practice. Without these resources we will continue to underperform in serving our communities public health needs. High Turnover of Skilled Talent: If an organization invests in cloud analytic infrastructure but does not fund a data science program, skilled data professionals may be reluctant to join or stay with the company. This can lead to a high turnover of talent."/>
    <x v="0"/>
    <x v="2"/>
    <s v="Cynthia Harry"/>
    <x v="2"/>
    <s v="Vital Public Health Technology"/>
    <s v="VPHT DP"/>
    <m/>
    <m/>
    <m/>
    <m/>
  </r>
  <r>
    <m/>
    <x v="0"/>
    <x v="1"/>
    <m/>
    <n v="1"/>
    <s v="Existing"/>
    <x v="3"/>
    <s v="Developing cloud analytic infrastructure without funding a data science and analytics program can have several significant impacts on an organization: Limited Data Insights: Data infrastructure alone cannot generate valuable insights. Data scientists and analysts are needed to interpret the data, identify trends, make predictions, and provide actionable recommendations. Without these professionals, the organization may miss out on valuable insights that can effect change in public health services in turn leading to poor health outcomes across our communites. Ineffective Decision-Making: Data-driven decision-making is a key benefit of analytics. Without a data science program, decisions may continue to be made based on intuition or incomplete information, which can lead to suboptimal outcomes. Reduce Effectiveness in Public Health Practice: In Public Health where data-driven decision-making is becoming the norm, failing to invest in data science and analytics can lead to a disadvantage and service planning and practice. Without these resources we will continue to underperform in serving our communities public health needs. High Turnover of Skilled Talent: If an organization invests in cloud analytic infrastructure but does not fund a data science program, skilled data professionals may be reluctant to join or stay with the company. This can lead to a high turnover of talent."/>
    <x v="0"/>
    <x v="3"/>
    <s v="Cynthia Harry"/>
    <x v="3"/>
    <s v="Vital Public Health Technology"/>
    <s v="VPHT DP"/>
    <m/>
    <m/>
    <m/>
    <m/>
  </r>
  <r>
    <m/>
    <x v="0"/>
    <x v="2"/>
    <m/>
    <n v="1"/>
    <s v="Existing"/>
    <x v="4"/>
    <s v="Developing cloud analytic infrastructure without funding a data science and analytics program can have several significant impacts on an organization: Limited Data Insights: Data infrastructure alone cannot generate valuable insights. Data scientists and analysts are needed to interpret the data, identify trends, make predictions, and provide actionable recommendations. Without these professionals, the organization may miss out on valuable insights that can effect change in public health services in turn leading to poor health outcomes across our communites. Ineffective Decision-Making: Data-driven decision-making is a key benefit of analytics. Without a data science program, decisions may continue to be made based on intuition or incomplete information, which can lead to suboptimal outcomes. Reduce Effectiveness in Public Health Practice: In Public Health where data-driven decision-making is becoming the norm, failing to invest in data science and analytics can lead to a disadvantage and service planning and practice. Without these resources we will continue to underperform in serving our communities public health needs. High Turnover of Skilled Talent: If an organization invests in cloud analytic infrastructure but does not fund a data science program, skilled data professionals may be reluctant to join or stay with the company. This can lead to a high turnover of talent."/>
    <x v="0"/>
    <x v="4"/>
    <s v="Cynthia Harry"/>
    <x v="4"/>
    <s v="Vital Public Health Technology"/>
    <s v="VPHT DP"/>
    <m/>
    <m/>
    <m/>
    <m/>
  </r>
  <r>
    <m/>
    <x v="0"/>
    <x v="2"/>
    <m/>
    <n v="1"/>
    <s v="Existing"/>
    <x v="4"/>
    <s v="Developing cloud analytic infrastructure without funding a data science and analytics program can have several significant impacts on an organization: Inefficient Operations: Analytics can help improve operational efficiency by identifying areas for optimization and automation. Without a data science program, the organization may continue to operate inefficiently. Missed Opportunities: Data analytics can uncover new business opportunities, customer insights, and revenue streams. Without a data science program, the organization may miss out on these opportunities. Reduce Effectiveness in Public Health Practice: In Public Health where data-driven decision-making is becoming the norm, failing to invest in data science and analytics can lead to a disadvantage and service planning and practice. Without these resources we will continue to underperform in serving our communities public health needs."/>
    <x v="0"/>
    <x v="5"/>
    <s v="Cynthia Harry"/>
    <x v="5"/>
    <s v="Vital Public Health Technology"/>
    <s v="VPHT DP"/>
    <m/>
    <m/>
    <m/>
    <m/>
  </r>
  <r>
    <m/>
    <x v="0"/>
    <x v="2"/>
    <m/>
    <n v="1"/>
    <s v="Existing"/>
    <x v="5"/>
    <s v="Developing cloud analytic infrastructure without funding a data science and analytics program can have several significant impacts on an organization: Inefficient Operations: Analytics can help improve operational efficiency by identifying areas for optimization and automation. Without a data science program, the organization may continue to operate inefficiently. Missed Opportunities: Data analytics can uncover new business opportunities, customer insights, and revenue streams. Without a data science program, the organization may miss out on these opportunities. Reduce Effectiveness in Public Health Practice: In Public Health where data-driven decision-making is becoming the norm, failing to invest in data science and analytics can lead to a disadvantage and service planning and practice. Without these resources we will continue to underperform in serving our communities public health needs."/>
    <x v="0"/>
    <x v="6"/>
    <s v="Cynthia Harry"/>
    <x v="6"/>
    <s v="Vital Public Health Technology"/>
    <s v="VPHT DP"/>
    <m/>
    <m/>
    <m/>
    <m/>
  </r>
  <r>
    <m/>
    <x v="0"/>
    <x v="2"/>
    <m/>
    <n v="1"/>
    <s v="Existing"/>
    <x v="6"/>
    <s v="Developing cloud analytic infrastructure without funding a data science and analytics program can have several significant impacts on an organization: Inefficient Operations: Analytics can help improve operational efficiency by identifying areas for optimization and automation. Without a data science program, the organization may continue to operate inefficiently. Missed Opportunities: Data analytics can uncover new business opportunities, customer insights, and revenue streams. Without a data science program, the organization may miss out on these opportunities. Reduce Effectiveness in Public Health Practice: In Public Health where data-driven decision-making is becoming the norm, failing to invest in data science and analytics can lead to a disadvantage and service planning and practice. Without these resources we will continue to underperform in serving our communities public health needs."/>
    <x v="0"/>
    <x v="7"/>
    <s v="Cynthia Harry"/>
    <x v="7"/>
    <s v="Vital Public Health Technology"/>
    <s v="VPHT DP"/>
    <m/>
    <m/>
    <m/>
    <m/>
  </r>
  <r>
    <m/>
    <x v="0"/>
    <x v="2"/>
    <m/>
    <n v="1"/>
    <s v="Existing"/>
    <x v="6"/>
    <s v="Developing cloud analytic infrastructure without funding a data science and analytics program can have several significant impacts on an organization: Inefficient Operations: Analytics can help improve operational efficiency by identifying areas for optimization and automation. Without a data science program, the organization may continue to operate inefficiently. Missed Opportunities: Data analytics can uncover new business opportunities, customer insights, and revenue streams. Without a data science program, the organization may miss out on these opportunities. Reduce Effectiveness in Public Health Practice: In Public Health where data-driven decision-making is becoming the norm, failing to invest in data science and analytics can lead to a disadvantage and service planning and practice. Without these resources we will continue to underperform in serving our communities public health needs."/>
    <x v="0"/>
    <x v="8"/>
    <s v="Cynthia Harry"/>
    <x v="8"/>
    <s v="Vital Public Health Technology"/>
    <s v="VPHT DP"/>
    <m/>
    <m/>
    <m/>
    <m/>
  </r>
  <r>
    <m/>
    <x v="1"/>
    <x v="3"/>
    <m/>
    <n v="1"/>
    <m/>
    <x v="7"/>
    <s v="These 3 teams wouldn't have a manager. This impacts our ability to sufficiently support the staff and mature these programs."/>
    <x v="1"/>
    <x v="9"/>
    <s v="Michelle Campbell"/>
    <x v="9"/>
    <s v="Vital Public Health Technology"/>
    <s v="VPHT DP"/>
    <m/>
    <m/>
    <m/>
    <m/>
  </r>
  <r>
    <m/>
    <x v="1"/>
    <x v="1"/>
    <m/>
    <n v="1"/>
    <m/>
    <x v="8"/>
    <s v="There will no informatics support for programs onboarding to the cloud environment."/>
    <x v="1"/>
    <x v="9"/>
    <s v="Michelle Campbell"/>
    <x v="10"/>
    <s v="Vital Public Health Technology"/>
    <s v="VPHT DP"/>
    <m/>
    <m/>
    <m/>
    <m/>
  </r>
  <r>
    <m/>
    <x v="1"/>
    <x v="1"/>
    <m/>
    <n v="1"/>
    <m/>
    <x v="8"/>
    <s v="There will no informatics support for programs onboarding to the cloud environment."/>
    <x v="1"/>
    <x v="9"/>
    <s v="Michelle Campbell"/>
    <x v="7"/>
    <s v="Vital Public Health Technology"/>
    <s v="VPHT DP"/>
    <m/>
    <m/>
    <m/>
    <m/>
  </r>
  <r>
    <m/>
    <x v="1"/>
    <x v="4"/>
    <m/>
    <n v="1"/>
    <m/>
    <x v="9"/>
    <s v="This would slow down our ability to grow use of the cloud analytic enviroment and would require all engagement and onboarding activities to be managed by IT staff."/>
    <x v="2"/>
    <x v="9"/>
    <s v="Michelle Campbell"/>
    <x v="11"/>
    <s v="Vital Public Health Technology"/>
    <s v="VPHT DP"/>
    <m/>
    <m/>
    <m/>
    <m/>
  </r>
  <r>
    <m/>
    <x v="1"/>
    <x v="5"/>
    <m/>
    <n v="1"/>
    <m/>
    <x v="10"/>
    <s v="Will greatly slow agency progress in modernizing our data infrastructure."/>
    <x v="2"/>
    <x v="9"/>
    <s v="Michelle Campbell"/>
    <x v="11"/>
    <s v="Vital Public Health Technology"/>
    <s v="VPHT DP"/>
    <m/>
    <m/>
    <m/>
    <m/>
  </r>
  <r>
    <m/>
    <x v="1"/>
    <x v="6"/>
    <m/>
    <n v="1"/>
    <m/>
    <x v="11"/>
    <s v="Increased administrative burden on Center leadership."/>
    <x v="2"/>
    <x v="10"/>
    <s v="Michelle Campbell"/>
    <x v="11"/>
    <s v="Vital Public Health Technology"/>
    <s v="VPHT DP"/>
    <m/>
    <m/>
    <m/>
    <m/>
  </r>
  <r>
    <m/>
    <x v="1"/>
    <x v="7"/>
    <m/>
    <n v="1"/>
    <m/>
    <x v="12"/>
    <s v="The team has grown to the size that a supervisor is needed. We have implemented an enterprise GIS application and dedicated leadership for this team is needed to drive strategy and adoption of GIS."/>
    <x v="2"/>
    <x v="9"/>
    <s v="Michelle Campbell"/>
    <x v="11"/>
    <s v="Vital Public Health Technology"/>
    <s v="VPHT DP"/>
    <m/>
    <m/>
    <m/>
    <m/>
  </r>
  <r>
    <m/>
    <x v="1"/>
    <x v="0"/>
    <m/>
    <n v="1"/>
    <m/>
    <x v="13"/>
    <s v="Will greatly slow agency progress in modernizing our data infrastructure."/>
    <x v="2"/>
    <x v="9"/>
    <s v="Michelle Campbell"/>
    <x v="11"/>
    <s v="Vital Public Health Technology"/>
    <s v="VPHT DP"/>
    <m/>
    <m/>
    <m/>
    <m/>
  </r>
  <r>
    <m/>
    <x v="1"/>
    <x v="8"/>
    <m/>
    <n v="1"/>
    <m/>
    <x v="14"/>
    <s v="This position supervises 4 teams. It is critical for alignment and expansion of our electronic data exchange of critical health data."/>
    <x v="2"/>
    <x v="9"/>
    <s v="Michelle Campbell"/>
    <x v="11"/>
    <s v="Vital Public Health Technology"/>
    <s v="VPHT DP"/>
    <m/>
    <m/>
    <m/>
    <m/>
  </r>
  <r>
    <m/>
    <x v="2"/>
    <x v="9"/>
    <m/>
    <n v="1"/>
    <m/>
    <x v="15"/>
    <s v="We would be unable to establish a cloud, strategy, roadmap, establish governance and effectively manage the cloud environment. We would not meet the requirements that WATech has set out for Agency cloud environments either."/>
    <x v="0"/>
    <x v="11"/>
    <s v="Callie Goldsby"/>
    <x v="12"/>
    <s v="Vital Public Health Technology"/>
    <s v="VPHT DP"/>
    <m/>
    <m/>
    <m/>
    <m/>
  </r>
  <r>
    <m/>
    <x v="2"/>
    <x v="10"/>
    <m/>
    <n v="1"/>
    <m/>
    <x v="16"/>
    <s v="Delays or interruptions in the implementation of LIMS, ETOR and STAMS.   Provide none to minimal support for any new systems onboarded since COVID. Delay in modernizing aging systems as well as automating many manual processes across PHL. Longer service lead time. Low employee moral due to excessive workload, extended working hours, and subsequent burnout leading to reduced productivity. Reduce support hours to normal business hours instead of Sunday-Saturday 7:00am-9:00pm. Less opportunity for improvement and innovation."/>
    <x v="3"/>
    <x v="12"/>
    <s v="Chuong Nguyen "/>
    <x v="13"/>
    <s v="Vital Public Health Technology"/>
    <s v="VPHT DP"/>
    <m/>
    <m/>
    <m/>
    <m/>
  </r>
  <r>
    <m/>
    <x v="2"/>
    <x v="11"/>
    <m/>
    <n v="1"/>
    <m/>
    <x v="17"/>
    <s v="Delays or interruptions in the implementation of LIMS, ETOR and STAMS. Pause in tasks/projects management including triage SC requests.  Lack of systems documentation. Longer service lead time. Low employee moral due to excessive workload, extended working hours, and subsequent burnout leading to reduced productivity. Less opportunity for improvement and innovation."/>
    <x v="3"/>
    <x v="13"/>
    <s v="Chuong Nguyen "/>
    <x v="14"/>
    <s v="Vital Public Health Technology"/>
    <s v="VPHT DP"/>
    <m/>
    <m/>
    <m/>
    <m/>
  </r>
  <r>
    <m/>
    <x v="2"/>
    <x v="12"/>
    <m/>
    <n v="1"/>
    <m/>
    <x v="18"/>
    <m/>
    <x v="2"/>
    <x v="14"/>
    <s v="Chris Baumgartner"/>
    <x v="11"/>
    <s v="Vital Public Health Technology"/>
    <s v="VPHT DP"/>
    <m/>
    <m/>
    <m/>
    <m/>
  </r>
  <r>
    <m/>
    <x v="2"/>
    <x v="13"/>
    <m/>
    <n v="1"/>
    <m/>
    <x v="19"/>
    <s v="We would be unable to continue support for critical innovations like WA-Verify that enable citizens to make informed decisions using their own public health data."/>
    <x v="1"/>
    <x v="15"/>
    <s v="Chris Baumgartner"/>
    <x v="15"/>
    <s v="Vital Public Health Technology"/>
    <s v="VPHT DP"/>
    <m/>
    <m/>
    <m/>
    <m/>
  </r>
  <r>
    <m/>
    <x v="2"/>
    <x v="14"/>
    <m/>
    <n v="1"/>
    <m/>
    <x v="20"/>
    <s v="Delays in the implementation of LIMSReplacement project."/>
    <x v="1"/>
    <x v="16"/>
    <s v="Chuong Nguyen "/>
    <x v="16"/>
    <s v="Vital Public Health Technology"/>
    <s v="VPHT DP"/>
    <m/>
    <m/>
    <m/>
    <m/>
  </r>
  <r>
    <m/>
    <x v="2"/>
    <x v="14"/>
    <m/>
    <n v="1"/>
    <m/>
    <x v="17"/>
    <s v="Delays or interruptions in the implementation of LIMS, ETOR and STAMS. Pause in tasks/projects management including triage SC requests.  Lack of systems documentation. Lack of systems testing to ensure these new systems meet quality standards before release.  Longer service lead time. Low employee moral due to excessive workload, extended working hours, and subsequent burnout leading to reduced productivity. Less opportunity for improvement and innovation."/>
    <x v="1"/>
    <x v="17"/>
    <s v="Chuong Nguyen "/>
    <x v="17"/>
    <s v="Vital Public Health Technology"/>
    <s v="VPHT DP"/>
    <m/>
    <m/>
    <m/>
    <m/>
  </r>
  <r>
    <m/>
    <x v="2"/>
    <x v="15"/>
    <m/>
    <n v="1"/>
    <m/>
    <x v="21"/>
    <s v="Impacts to fulfilling the goals and objectives for the agency and continuing  DOH's projects post-pandemic. An increase in the number of projects being assigned to the team but with the same number of resources (or less due to project positions ending)."/>
    <x v="4"/>
    <x v="18"/>
    <s v="Claire Cutts/Cat Robinson"/>
    <x v="18"/>
    <s v="Vital Public Health Technology"/>
    <s v="VPHT DP"/>
    <m/>
    <m/>
    <m/>
    <m/>
  </r>
  <r>
    <m/>
    <x v="2"/>
    <x v="15"/>
    <m/>
    <n v="1"/>
    <m/>
    <x v="21"/>
    <s v="Impacts to fulfilling the goals and objectives for the agency and continuing  DOH's projects post-pandemic. An increase in the number of projects being assigned to the team but with the same number of resources (or less due to project positions ending)."/>
    <x v="4"/>
    <x v="19"/>
    <s v="Claire Cutts/Cat Robinson"/>
    <x v="19"/>
    <s v="Vital Public Health Technology"/>
    <s v="VPHT DP"/>
    <m/>
    <m/>
    <m/>
    <m/>
  </r>
  <r>
    <m/>
    <x v="2"/>
    <x v="16"/>
    <m/>
    <n v="1"/>
    <m/>
    <x v="22"/>
    <s v="Reduced ability to onboard additional facilitites and support maintenance and operations for critical electronical lab reports."/>
    <x v="5"/>
    <x v="20"/>
    <s v="Chris Baumgartner"/>
    <x v="20"/>
    <s v="Vital Public Health Technology"/>
    <s v="VPHT DP"/>
    <m/>
    <m/>
    <m/>
    <m/>
  </r>
  <r>
    <m/>
    <x v="2"/>
    <x v="16"/>
    <m/>
    <n v="1"/>
    <m/>
    <x v="19"/>
    <s v="We would be unable to continue support for critical innovations like WA-Verify that enable citizens to make informed decisions using their own public health data."/>
    <x v="1"/>
    <x v="19"/>
    <s v="Chris Baumgartner"/>
    <x v="21"/>
    <s v="Vital Public Health Technology"/>
    <s v="VPHT DP"/>
    <m/>
    <m/>
    <m/>
    <m/>
  </r>
  <r>
    <m/>
    <x v="2"/>
    <x v="1"/>
    <m/>
    <n v="1"/>
    <m/>
    <x v="23"/>
    <s v="Reduced ability to onboard additional facilitites and support maintenance and operations for critical electronical lab reports."/>
    <x v="5"/>
    <x v="21"/>
    <s v="Chris Baumgartner"/>
    <x v="22"/>
    <s v="Vital Public Health Technology"/>
    <s v="VPHT DP"/>
    <m/>
    <m/>
    <m/>
    <m/>
  </r>
  <r>
    <m/>
    <x v="2"/>
    <x v="1"/>
    <m/>
    <n v="1"/>
    <m/>
    <x v="24"/>
    <s v="Reduced ability to implement eCR, onboard facilitites, and support maintenance and operations"/>
    <x v="5"/>
    <x v="22"/>
    <s v="Chris Baumgartner"/>
    <x v="23"/>
    <s v="Vital Public Health Technology"/>
    <s v="VPHT DP"/>
    <m/>
    <m/>
    <m/>
    <m/>
  </r>
  <r>
    <m/>
    <x v="2"/>
    <x v="1"/>
    <m/>
    <n v="1"/>
    <m/>
    <x v="25"/>
    <s v="We would be unable to continue support for critical innovations like WA-Verify that enable citizens to make informed decisions using their own public health data."/>
    <x v="4"/>
    <x v="23"/>
    <s v="Chris Baumgartner"/>
    <x v="24"/>
    <s v="Vital Public Health Technology"/>
    <s v="VPHT DP"/>
    <m/>
    <m/>
    <m/>
    <m/>
  </r>
  <r>
    <m/>
    <x v="2"/>
    <x v="2"/>
    <m/>
    <n v="1"/>
    <m/>
    <x v="26"/>
    <s v="Reduced ability to implement eCR, onboard facilitites, and support maintenance and operations"/>
    <x v="6"/>
    <x v="24"/>
    <s v="Chris Baumgartner"/>
    <x v="25"/>
    <s v="Vital Public Health Technology"/>
    <s v="VPHT DP"/>
    <m/>
    <m/>
    <m/>
    <m/>
  </r>
  <r>
    <m/>
    <x v="2"/>
    <x v="2"/>
    <m/>
    <n v="1"/>
    <m/>
    <x v="26"/>
    <s v="Reduced ability to implement eCR, onboard facilitites, and support maintenance and operations"/>
    <x v="1"/>
    <x v="25"/>
    <s v="Chris Baumgartner"/>
    <x v="26"/>
    <s v="Vital Public Health Technology"/>
    <s v="VPHT DP"/>
    <m/>
    <m/>
    <m/>
    <m/>
  </r>
  <r>
    <m/>
    <x v="2"/>
    <x v="2"/>
    <m/>
    <n v="1"/>
    <m/>
    <x v="22"/>
    <s v="Reduced ability to onboard additional facilitites and support maintenance and operations for critical electronical lab reports."/>
    <x v="5"/>
    <x v="19"/>
    <s v="Chris Baumgartner"/>
    <x v="27"/>
    <s v="Vital Public Health Technology"/>
    <s v="VPHT DP"/>
    <m/>
    <m/>
    <m/>
    <m/>
  </r>
  <r>
    <m/>
    <x v="2"/>
    <x v="2"/>
    <m/>
    <n v="1"/>
    <m/>
    <x v="22"/>
    <s v="Reduced ability to onboard additional facilitites and support maintenance and operations for critical electronical lab reports."/>
    <x v="5"/>
    <x v="19"/>
    <s v="Chris Baumgartner"/>
    <x v="28"/>
    <s v="Vital Public Health Technology"/>
    <s v="VPHT DP"/>
    <m/>
    <m/>
    <m/>
    <m/>
  </r>
  <r>
    <m/>
    <x v="2"/>
    <x v="17"/>
    <m/>
    <n v="1"/>
    <m/>
    <x v="27"/>
    <s v="Currently our permanent staff members are providing assistance for the LIMSReplacement role due to challenges in finding a suitable candidate to fill the position.  Low employee moral due to excessive workload, extended working hours, and subsequent burnout leading to reduced productivity. Less opportunity for improvement and innovation."/>
    <x v="4"/>
    <x v="19"/>
    <s v="Chuong Nguyen "/>
    <x v="29"/>
    <s v="Vital Public Health Technology"/>
    <s v="VPHT DP"/>
    <m/>
    <m/>
    <m/>
    <m/>
  </r>
  <r>
    <m/>
    <x v="2"/>
    <x v="17"/>
    <m/>
    <n v="1"/>
    <m/>
    <x v="28"/>
    <s v="Currently our permanent staff members are providing assistance for the LIMSReplacement role due to challenges in finding a suitable candidate to fill the position.  Low employee moral due to excessive workload, extended working hours, and subsequent burnout leading to reduced productivity. Less opportunity for improvement and innovation."/>
    <x v="3"/>
    <x v="19"/>
    <s v="Chuong Nguyen "/>
    <x v="30"/>
    <s v="Vital Public Health Technology"/>
    <s v="VPHT DP"/>
    <m/>
    <m/>
    <m/>
    <m/>
  </r>
  <r>
    <m/>
    <x v="2"/>
    <x v="17"/>
    <m/>
    <n v="1"/>
    <m/>
    <x v="29"/>
    <s v="We would be unable to continue support for critical sysems in public Health lab for systems like labvantage and other systems that process the data thru Rhapsody"/>
    <x v="7"/>
    <x v="26"/>
    <s v="Muthu Ganesh"/>
    <x v="31"/>
    <s v="Vital Public Health Technology"/>
    <s v="VPHT DP"/>
    <m/>
    <m/>
    <m/>
    <m/>
  </r>
  <r>
    <m/>
    <x v="2"/>
    <x v="17"/>
    <m/>
    <n v="1"/>
    <m/>
    <x v="30"/>
    <s v="We would be unable to continue support for critical sysems in public Health lab for systems like labvantage and other systems that process the data thru Rhapsody"/>
    <x v="4"/>
    <x v="27"/>
    <s v="Muthu Ganesh"/>
    <x v="32"/>
    <s v="Vital Public Health Technology"/>
    <s v="VPHT DP"/>
    <m/>
    <m/>
    <m/>
    <m/>
  </r>
  <r>
    <m/>
    <x v="3"/>
    <x v="18"/>
    <m/>
    <n v="1"/>
    <m/>
    <x v="31"/>
    <s v="Reduced ability to implement eCR, onboard facilitites, and support maintenance and operations"/>
    <x v="1"/>
    <x v="28"/>
    <s v="Chris Baumgartner"/>
    <x v="33"/>
    <s v="Vital Public Health Technology"/>
    <s v="VPHT DP"/>
    <m/>
    <m/>
    <m/>
    <m/>
  </r>
  <r>
    <m/>
    <x v="3"/>
    <x v="19"/>
    <m/>
    <n v="1"/>
    <m/>
    <x v="32"/>
    <s v="Delays or interruptions in the implementation of LIMS, ETOR and STAMS.   Provide none to minimal support for any new systems onboarded since COVID. Delay in modernizing aging systems as well as automating many manual processes across PHL. Longer service lead time. Low employee moral due to excessive workload, extended working hours, and subsequent burnout leading to reduced productivity. Reduce support hours to normal business hours instead of Sunday-Saturday 7:00am-9:00pm. Less opportunity for improvement and innovation."/>
    <x v="1"/>
    <x v="29"/>
    <s v="Chuong Nguyen "/>
    <x v="34"/>
    <s v="Vital Public Health Technology"/>
    <s v="VPHT DP"/>
    <m/>
    <m/>
    <m/>
    <m/>
  </r>
  <r>
    <m/>
    <x v="3"/>
    <x v="19"/>
    <m/>
    <n v="1"/>
    <m/>
    <x v="33"/>
    <s v="Delays or interruptions in the implementation of LIMS, ETOR and STAMS.  Low employee moral due to excessive workload, extended working hours, and subsequent burnout leading to reduced productivity. Less opportunity for improvement and innovation."/>
    <x v="1"/>
    <x v="30"/>
    <s v="Chuong Nguyen "/>
    <x v="35"/>
    <s v="Vital Public Health Technology"/>
    <s v="VPHT DP"/>
    <m/>
    <m/>
    <m/>
    <m/>
  </r>
  <r>
    <m/>
    <x v="3"/>
    <x v="19"/>
    <m/>
    <n v="1"/>
    <m/>
    <x v="16"/>
    <s v="Delays or interruptions in the implementation of LIMS, ETOR and STAMS.   Provide none to minimal support for any new systems onboarded since COVID. Delay in modernizing aging systems as well as automating many manual processes across PHL. Longer service lead time. Low employee moral due to excessive workload, extended working hours, and subsequent burnout leading to reduced productivity. Reduce support hours to normal business hours instead of Sunday-Saturday 7:00am-9:00pm. Less opportunity for improvement and innovation."/>
    <x v="1"/>
    <x v="31"/>
    <s v="Chuong Nguyen "/>
    <x v="36"/>
    <s v="Vital Public Health Technology"/>
    <s v="VPHT DP"/>
    <m/>
    <m/>
    <m/>
    <m/>
  </r>
  <r>
    <m/>
    <x v="3"/>
    <x v="20"/>
    <m/>
    <n v="1"/>
    <m/>
    <x v="17"/>
    <s v="Delays or interruptions in the implementation of LIMS, ETOR and STAMS. Pause in tasks/projects management including triage SC requests.  Lack of systems documentation. Longer service lead time. Low employee moral due to excessive workload, extended working hours, and subsequent burnout leading to reduced productivity. Less opportunity for improvement and innovation."/>
    <x v="3"/>
    <x v="32"/>
    <s v="Chuong Nguyen "/>
    <x v="37"/>
    <s v="Vital Public Health Technology"/>
    <s v="VPHT DP"/>
    <m/>
    <m/>
    <m/>
    <m/>
  </r>
  <r>
    <m/>
    <x v="3"/>
    <x v="14"/>
    <m/>
    <n v="1"/>
    <m/>
    <x v="34"/>
    <s v="Delayed or no delivery, unsupported, undocumented IT solutions with no traceabilty as required by oversite and funding bodies."/>
    <x v="1"/>
    <x v="33"/>
    <s v="Tiffany Ames"/>
    <x v="38"/>
    <s v="Vital Public Health Technology"/>
    <s v="VPHT DP"/>
    <m/>
    <m/>
    <m/>
    <m/>
  </r>
  <r>
    <m/>
    <x v="3"/>
    <x v="14"/>
    <m/>
    <n v="1"/>
    <m/>
    <x v="34"/>
    <s v="Delayed or no delivery, unsupported, undocumented IT solutions with no traceabilty as required by oversite and funding bodies."/>
    <x v="1"/>
    <x v="34"/>
    <s v="Tiffany Ames"/>
    <x v="39"/>
    <s v="Vital Public Health Technology"/>
    <s v="VPHT DP"/>
    <m/>
    <m/>
    <m/>
    <m/>
  </r>
  <r>
    <m/>
    <x v="3"/>
    <x v="21"/>
    <m/>
    <n v="1"/>
    <m/>
    <x v="35"/>
    <s v="Delayed or no delivery, unsupported, undocumented IT solutions with no traceabilty as required by oversite and funding bodies."/>
    <x v="1"/>
    <x v="35"/>
    <s v="Tiffany Ames"/>
    <x v="40"/>
    <s v="Vital Public Health Technology"/>
    <s v="VPHT DP"/>
    <m/>
    <m/>
    <m/>
    <m/>
  </r>
  <r>
    <m/>
    <x v="3"/>
    <x v="22"/>
    <m/>
    <n v="1"/>
    <m/>
    <x v="36"/>
    <s v="We will not be able to efficiently and effectively provide tier 1 and tier 2 IT support for current, new and expanding IT services such as the transforming digital health data IT Projects and support for increased employee counts across Shoreline / PHL Lab.    Requests for IT service and service incidents could take weeks instead of hours or days to fulfill and/or resolve which could disrupt mission critical services and break contracts and agreements that are in place with agency, partners, vendors and customers."/>
    <x v="0"/>
    <x v="36"/>
    <s v="Ryan Koval"/>
    <x v="41"/>
    <s v="Vital Public Health Technology"/>
    <s v="VPHT DP"/>
    <m/>
    <m/>
    <m/>
    <m/>
  </r>
  <r>
    <m/>
    <x v="3"/>
    <x v="22"/>
    <m/>
    <n v="1"/>
    <m/>
    <x v="36"/>
    <s v="We will not be able to efficiently and effectively provide tier 1 and tier 2 IT support for current, new and expanding IT services such as the transforming digital health data IT Projects and support for increased employee counts across Shoreline / PHL Lab.    Requests for IT service and service incidents could take weeks instead of hours or days to fulfill and/or resolve which could disrupt mission critical services and break contracts and agreements that are in place with agency, partners, vendors and customers."/>
    <x v="1"/>
    <x v="37"/>
    <s v="Ryan Koval"/>
    <x v="42"/>
    <s v="Vital Public Health Technology"/>
    <s v="VPHT DP"/>
    <m/>
    <m/>
    <m/>
    <m/>
  </r>
  <r>
    <m/>
    <x v="3"/>
    <x v="23"/>
    <m/>
    <n v="1"/>
    <m/>
    <x v="37"/>
    <s v="We will not be able to take necessory steps to keep the PHL mission criticial applicaiton data store to be availalbe 24x7. Also there will be reduced support for any maintenance to be done on PHL applicaiton data stores. "/>
    <x v="1"/>
    <x v="38"/>
    <s v="Muthu Ganesh"/>
    <x v="43"/>
    <s v="Vital Public Health Technology"/>
    <s v="VPHT DP"/>
    <m/>
    <m/>
    <m/>
    <m/>
  </r>
  <r>
    <m/>
    <x v="3"/>
    <x v="24"/>
    <m/>
    <n v="1"/>
    <m/>
    <x v="38"/>
    <s v="We will not be able to manage cloud projects, onboard new systems into the cloud and effectively manage onboarding new data sets. We will not be able to implement new cloud tools in the environment."/>
    <x v="1"/>
    <x v="39"/>
    <s v="Callie Goldsby"/>
    <x v="44"/>
    <s v="Vital Public Health Technology"/>
    <s v="VPHT DP"/>
    <m/>
    <m/>
    <m/>
    <m/>
  </r>
  <r>
    <m/>
    <x v="3"/>
    <x v="25"/>
    <m/>
    <n v="1"/>
    <m/>
    <x v="39"/>
    <s v="Delayed or no delivery, unsupported, undocumented IT solutions with no traceabilty as required by oversite and funding bodies."/>
    <x v="3"/>
    <x v="40"/>
    <s v="Tiffany Ames"/>
    <x v="45"/>
    <s v="Vital Public Health Technology"/>
    <s v="VPHT DP"/>
    <m/>
    <m/>
    <m/>
    <m/>
  </r>
  <r>
    <m/>
    <x v="3"/>
    <x v="25"/>
    <m/>
    <n v="1"/>
    <m/>
    <x v="39"/>
    <s v="Delayed or no delivery, unsupported, undocumented IT solutions with no traceabilty as required by oversite and funding bodies."/>
    <x v="1"/>
    <x v="41"/>
    <s v="Tiffany Ames"/>
    <x v="46"/>
    <s v="Vital Public Health Technology"/>
    <s v="VPHT DP"/>
    <m/>
    <m/>
    <m/>
    <m/>
  </r>
  <r>
    <m/>
    <x v="3"/>
    <x v="25"/>
    <m/>
    <n v="1"/>
    <m/>
    <x v="40"/>
    <s v="Delays or interruptions in the implementation of LIMS, ETOR and STAMS. Lack of systems testing to ensure these new systems meet quality standards before release. "/>
    <x v="1"/>
    <x v="42"/>
    <s v="Chuong Nguyen "/>
    <x v="47"/>
    <s v="Vital Public Health Technology"/>
    <s v="VPHT DP"/>
    <m/>
    <m/>
    <m/>
    <m/>
  </r>
  <r>
    <m/>
    <x v="4"/>
    <x v="1"/>
    <s v=" "/>
    <n v="1"/>
    <s v=" "/>
    <x v="41"/>
    <s v="Support program EPIs to perform statistical analysis and develop visualizations of WA HEALTH data. Produce and disseminate status reports. "/>
    <x v="8"/>
    <x v="43"/>
    <m/>
    <x v="48"/>
    <s v="Vital Public Health Technology"/>
    <s v="VPHT DP"/>
    <s v=" "/>
    <s v=" "/>
    <s v=" "/>
    <s v=" "/>
  </r>
  <r>
    <m/>
    <x v="4"/>
    <x v="2"/>
    <s v=" "/>
    <n v="1"/>
    <s v=" "/>
    <x v="42"/>
    <s v="Perform statistical analysis and develop visualizations of WA HEALTH data. Monitor quality of WA HEALTH data. Identify ways to innovate."/>
    <x v="8"/>
    <x v="44"/>
    <m/>
    <x v="49"/>
    <s v="Vital Public Health Technology"/>
    <s v="VPHT DP"/>
    <s v=" "/>
    <s v=" "/>
    <s v=" "/>
    <s v=" "/>
  </r>
  <r>
    <m/>
    <x v="4"/>
    <x v="2"/>
    <s v=" "/>
    <n v="1"/>
    <s v=" "/>
    <x v="42"/>
    <s v="Perform statistical analysis and develop visualizations of WA HEALTH data. Monitor quality of WA HEALTH data. Identify ways to innovate."/>
    <x v="8"/>
    <x v="45"/>
    <m/>
    <x v="50"/>
    <s v="Vital Public Health Technology"/>
    <s v="VPHT DP"/>
    <s v=" "/>
    <s v=" "/>
    <s v=" "/>
    <s v=" "/>
  </r>
  <r>
    <m/>
    <x v="4"/>
    <x v="12"/>
    <s v=" "/>
    <n v="1"/>
    <s v=" "/>
    <x v="43"/>
    <s v="Provide direction and oversight to the WA HEALTH program. Manage the strategic direction of the WA HEALTH program."/>
    <x v="8"/>
    <x v="46"/>
    <m/>
    <x v="51"/>
    <s v="Vital Public Health Technology"/>
    <s v="VPHT DP"/>
    <s v=" "/>
    <s v=" "/>
    <s v=" "/>
    <s v=" "/>
  </r>
  <r>
    <m/>
    <x v="4"/>
    <x v="26"/>
    <s v=" "/>
    <n v="1"/>
    <s v=" "/>
    <x v="44"/>
    <s v="Support program support staff to provide platform and user support. Plan for and manage database and platform changes. "/>
    <x v="8"/>
    <x v="47"/>
    <m/>
    <x v="52"/>
    <s v="Vital Public Health Technology"/>
    <s v="VPHT DP"/>
    <s v=" "/>
    <s v=" "/>
    <s v=" "/>
    <s v=" "/>
  </r>
  <r>
    <m/>
    <x v="4"/>
    <x v="18"/>
    <s v=" "/>
    <n v="1"/>
    <s v=" "/>
    <x v="45"/>
    <s v="Provide platform and user support. Monitor quality of WA HEALTH data. Monitor and ensure compliance of acute care facilities data reporting. Identify ways to innovate."/>
    <x v="8"/>
    <x v="48"/>
    <m/>
    <x v="53"/>
    <s v="Vital Public Health Technology"/>
    <s v="VPHT DP"/>
    <s v=" "/>
    <s v=" "/>
    <s v=" "/>
    <s v=" "/>
  </r>
  <r>
    <m/>
    <x v="4"/>
    <x v="18"/>
    <s v=" "/>
    <n v="1"/>
    <s v=" "/>
    <x v="45"/>
    <s v="Provide platform and user support. Monitor quality of WA HEALTH data. Monitor and ensure compliance of acute care facilities data reporting. Identify ways to innovate."/>
    <x v="8"/>
    <x v="49"/>
    <m/>
    <x v="54"/>
    <s v="Vital Public Health Technology"/>
    <s v="VPHT DP"/>
    <s v=" "/>
    <s v=" "/>
    <s v=" "/>
    <s v=" "/>
  </r>
  <r>
    <m/>
    <x v="2"/>
    <x v="27"/>
    <m/>
    <n v="1"/>
    <m/>
    <x v="46"/>
    <s v="Impacts to fulfilling the goals and objectives for the agency and continuing  DOH's projects post-pandemic. An increase in the number of projects being assigned to the team but with the same number of resources (or less due to project positions ending)."/>
    <x v="4"/>
    <x v="19"/>
    <s v="Claire Cutts/Cat Robinson"/>
    <x v="55"/>
    <s v="Vital Public Health Technology"/>
    <s v="VPHT DP"/>
    <m/>
    <m/>
    <m/>
    <m/>
  </r>
  <r>
    <m/>
    <x v="2"/>
    <x v="27"/>
    <m/>
    <n v="1"/>
    <m/>
    <x v="46"/>
    <s v="Impacts to fulfilling the goals and objectives for the agency and continuing  DOH's projects post-pandemic. An increase in the number of projects being assigned to the team but with the same number of resources (or less due to project positions ending)."/>
    <x v="4"/>
    <x v="19"/>
    <s v="Claire Cutts/Cat Robinson"/>
    <x v="56"/>
    <s v="Vital Public Health Technology"/>
    <s v="VPHT DP"/>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17D7A17-207B-4C8C-B58A-7ACD371258CE}" name="PivotTable1" cacheId="19"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G18" firstHeaderRow="1" firstDataRow="1" firstDataCol="6"/>
  <pivotFields count="18">
    <pivotField compact="0" outline="0" subtotalTop="0" showAll="0" defaultSubtotal="0">
      <extLst>
        <ext xmlns:x14="http://schemas.microsoft.com/office/spreadsheetml/2009/9/main" uri="{2946ED86-A175-432a-8AC1-64E0C546D7DE}">
          <x14:pivotField fillDownLabels="1"/>
        </ext>
      </extLst>
    </pivotField>
    <pivotField axis="axisRow" compact="0" outline="0" subtotalTop="0" showAll="0">
      <items count="6">
        <item x="3"/>
        <item x="1"/>
        <item x="0"/>
        <item x="2"/>
        <item x="4"/>
        <item t="default"/>
      </items>
      <extLst>
        <ext xmlns:x14="http://schemas.microsoft.com/office/spreadsheetml/2009/9/main" uri="{2946ED86-A175-432a-8AC1-64E0C546D7DE}">
          <x14:pivotField fillDownLabels="1"/>
        </ext>
      </extLst>
    </pivotField>
    <pivotField axis="axisRow" compact="0" outline="0" subtotalTop="0" showAll="0" defaultSubtotal="0">
      <items count="28">
        <item x="6"/>
        <item x="16"/>
        <item x="2"/>
        <item x="1"/>
        <item x="18"/>
        <item x="13"/>
        <item x="26"/>
        <item x="19"/>
        <item x="7"/>
        <item x="10"/>
        <item x="17"/>
        <item x="20"/>
        <item x="11"/>
        <item x="14"/>
        <item x="21"/>
        <item x="22"/>
        <item x="23"/>
        <item x="3"/>
        <item x="24"/>
        <item x="9"/>
        <item x="5"/>
        <item x="27"/>
        <item x="25"/>
        <item x="15"/>
        <item x="4"/>
        <item x="0"/>
        <item x="12"/>
        <item x="8"/>
      </items>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dataField="1" compact="0" numFmtId="1"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axis="axisRow" compact="0" outline="0" subtotalTop="0" showAll="0" defaultSubtotal="0">
      <items count="47">
        <item h="1" x="42"/>
        <item h="1" x="45"/>
        <item h="1" x="44"/>
        <item h="1" x="43"/>
        <item h="1" x="11"/>
        <item h="1" x="31"/>
        <item h="1" x="23"/>
        <item h="1" x="8"/>
        <item h="1" x="15"/>
        <item h="1" x="38"/>
        <item h="1" x="26"/>
        <item h="1" x="22"/>
        <item h="1" x="24"/>
        <item h="1" x="9"/>
        <item h="1" x="37"/>
        <item h="1" x="14"/>
        <item h="1" x="13"/>
        <item h="1" x="40"/>
        <item h="1" x="7"/>
        <item h="1" x="5"/>
        <item h="1" x="6"/>
        <item h="1" x="3"/>
        <item h="1" x="4"/>
        <item h="1" x="2"/>
        <item h="1" x="0"/>
        <item h="1" x="1"/>
        <item h="1" x="41"/>
        <item x="36"/>
        <item h="1" x="12"/>
        <item h="1" x="34"/>
        <item h="1" x="10"/>
        <item h="1" x="35"/>
        <item h="1" x="29"/>
        <item x="30"/>
        <item x="20"/>
        <item x="16"/>
        <item x="28"/>
        <item x="27"/>
        <item x="17"/>
        <item x="32"/>
        <item h="1" x="21"/>
        <item h="1" x="46"/>
        <item h="1" x="33"/>
        <item h="1" x="39"/>
        <item h="1" x="19"/>
        <item h="1" x="25"/>
        <item h="1" x="18"/>
      </items>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axis="axisRow" compact="0" outline="0" subtotalTop="0" showAll="0" defaultSubtotal="0">
      <items count="9">
        <item x="7"/>
        <item x="6"/>
        <item x="0"/>
        <item x="4"/>
        <item x="5"/>
        <item x="1"/>
        <item x="3"/>
        <item x="2"/>
        <item x="8"/>
      </items>
      <extLst>
        <ext xmlns:x14="http://schemas.microsoft.com/office/spreadsheetml/2009/9/main" uri="{2946ED86-A175-432a-8AC1-64E0C546D7DE}">
          <x14:pivotField fillDownLabels="1"/>
        </ext>
      </extLst>
    </pivotField>
    <pivotField axis="axisRow" compact="0" outline="0" subtotalTop="0" showAll="0" defaultSubtotal="0">
      <items count="50">
        <item x="26"/>
        <item x="34"/>
        <item x="33"/>
        <item x="31"/>
        <item x="29"/>
        <item x="7"/>
        <item sd="0" x="37"/>
        <item x="2"/>
        <item x="17"/>
        <item x="6"/>
        <item x="42"/>
        <item x="41"/>
        <item x="25"/>
        <item x="27"/>
        <item x="24"/>
        <item x="21"/>
        <item x="12"/>
        <item x="0"/>
        <item x="35"/>
        <item x="23"/>
        <item x="1"/>
        <item x="32"/>
        <item x="30"/>
        <item x="28"/>
        <item x="4"/>
        <item x="13"/>
        <item x="40"/>
        <item x="9"/>
        <item x="20"/>
        <item x="3"/>
        <item x="19"/>
        <item x="18"/>
        <item x="39"/>
        <item x="38"/>
        <item x="16"/>
        <item x="5"/>
        <item x="15"/>
        <item x="43"/>
        <item x="44"/>
        <item x="45"/>
        <item x="46"/>
        <item x="47"/>
        <item x="48"/>
        <item x="49"/>
        <item x="8"/>
        <item x="10"/>
        <item x="11"/>
        <item x="14"/>
        <item x="22"/>
        <item x="36"/>
      </items>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axis="axisRow" compact="0" outline="0" subtotalTop="0" showAll="0" defaultSubtotal="0">
      <items count="57">
        <item x="31"/>
        <item x="0"/>
        <item x="10"/>
        <item x="21"/>
        <item x="33"/>
        <item x="15"/>
        <item x="17"/>
        <item x="37"/>
        <item x="45"/>
        <item x="18"/>
        <item x="29"/>
        <item x="30"/>
        <item x="43"/>
        <item x="2"/>
        <item x="9"/>
        <item x="1"/>
        <item x="24"/>
        <item x="20"/>
        <item x="3"/>
        <item x="23"/>
        <item x="19"/>
        <item x="44"/>
        <item x="34"/>
        <item x="35"/>
        <item x="40"/>
        <item x="38"/>
        <item x="39"/>
        <item x="46"/>
        <item x="16"/>
        <item x="13"/>
        <item x="42"/>
        <item x="32"/>
        <item x="7"/>
        <item x="5"/>
        <item x="8"/>
        <item x="12"/>
        <item x="6"/>
        <item x="47"/>
        <item x="4"/>
        <item x="27"/>
        <item x="28"/>
        <item x="25"/>
        <item x="26"/>
        <item x="14"/>
        <item x="36"/>
        <item x="11"/>
        <item x="22"/>
        <item x="48"/>
        <item x="49"/>
        <item x="50"/>
        <item x="51"/>
        <item x="52"/>
        <item x="53"/>
        <item x="54"/>
        <item x="41"/>
        <item x="55"/>
        <item x="56"/>
      </items>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6">
    <field x="1"/>
    <field x="11"/>
    <field x="2"/>
    <field x="9"/>
    <field x="8"/>
    <field x="6"/>
  </rowFields>
  <rowItems count="15">
    <i>
      <x/>
      <x v="7"/>
      <x v="11"/>
      <x v="21"/>
      <x v="6"/>
      <x v="38"/>
    </i>
    <i r="1">
      <x v="22"/>
      <x v="7"/>
      <x v="4"/>
      <x v="5"/>
      <x v="39"/>
    </i>
    <i r="1">
      <x v="30"/>
      <x v="15"/>
      <x v="6"/>
    </i>
    <i r="1">
      <x v="44"/>
      <x v="7"/>
      <x v="3"/>
      <x v="5"/>
      <x v="35"/>
    </i>
    <i r="1">
      <x v="54"/>
      <x v="15"/>
      <x v="49"/>
      <x v="2"/>
      <x v="27"/>
    </i>
    <i t="default">
      <x/>
    </i>
    <i>
      <x v="3"/>
      <x v="6"/>
      <x v="13"/>
      <x v="8"/>
      <x v="5"/>
      <x v="38"/>
    </i>
    <i r="1">
      <x v="10"/>
      <x v="10"/>
      <x v="30"/>
      <x v="3"/>
      <x v="37"/>
    </i>
    <i r="1">
      <x v="11"/>
      <x v="10"/>
      <x v="30"/>
      <x v="6"/>
      <x v="36"/>
    </i>
    <i r="1">
      <x v="28"/>
      <x v="13"/>
      <x v="34"/>
      <x v="5"/>
      <x v="34"/>
    </i>
    <i r="1">
      <x v="29"/>
      <x v="9"/>
      <x v="16"/>
      <x v="6"/>
      <x v="35"/>
    </i>
    <i r="1">
      <x v="31"/>
      <x v="10"/>
      <x v="13"/>
      <x v="3"/>
      <x v="33"/>
    </i>
    <i r="1">
      <x v="43"/>
      <x v="12"/>
      <x v="25"/>
      <x v="6"/>
      <x v="38"/>
    </i>
    <i t="default">
      <x v="3"/>
    </i>
    <i t="grand">
      <x/>
    </i>
  </rowItems>
  <colItems count="1">
    <i/>
  </colItems>
  <dataFields count="1">
    <dataField name="Sum of # of FTEs"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 dT="2022-07-28T21:17:35.84" personId="{02095E5E-6CD9-4C87-8436-3E0222101610}" id="{7632C874-28AE-450F-BC66-836B5AEB4E76}">
    <text>If the position is permanent, and is funded by another source either FPHS or Indirect, do not add position to the COVID Gap DP. Regardless if the position continues to support COVID beyond 7/31/2023.</text>
  </threadedComment>
  <threadedComment ref="P1" dT="2022-07-28T21:19:42.29" personId="{02095E5E-6CD9-4C87-8436-3E0222101610}" id="{A37D6F70-093F-407C-9471-7D8543104DF9}">
    <text xml:space="preserve">If project, what is the end date of the project position/funding source. </text>
  </threadedComment>
  <threadedComment ref="B2" dT="2023-08-21T19:56:47.00" personId="{02095E5E-6CD9-4C87-8436-3E0222101610}" id="{C3ACC277-C337-40E4-B31C-06F4642EC68C}">
    <text xml:space="preserve">Reach out to Cynthia Harry/ check email with description. </text>
  </threadedComment>
  <threadedComment ref="B11" dT="2023-08-21T19:57:32.67" personId="{02095E5E-6CD9-4C87-8436-3E0222101610}" id="{04A7E0B2-3712-4995-8FB3-7E0750097C23}">
    <text xml:space="preserve">Reach out to Michelle Campbell. </text>
  </threadedComment>
  <threadedComment ref="G12" dT="2023-08-23T19:57:40.20" personId="{C131B09A-E20E-4E5F-BAFC-DF642B0A6CE9}" id="{DD649A97-1907-4287-87EC-2B27E86D5F6F}">
    <text>Suggestion: focus analytics on-- Inefficient Operations: Analytics can help improve WA DOH operational and organizational practice efficiency by identifying areas for optimization and automation. Without these resources, the organization may continue to operate inefficiently.</text>
  </threadedComment>
  <threadedComment ref="B23" dT="2023-08-24T14:52:19.26" personId="{02095E5E-6CD9-4C87-8436-3E0222101610}" id="{E3343DF9-1EF7-4983-8763-00E24904511F}">
    <text xml:space="preserve">This position is duplicate to row 19. </text>
  </threadedComment>
  <threadedComment ref="B57" dT="2023-08-21T19:48:00.29" personId="{02095E5E-6CD9-4C87-8436-3E0222101610}" id="{68C8629A-9431-4A85-A728-115B6C82D7FA}">
    <text>Check with Jenn Jaske</text>
  </threadedComment>
</ThreadedComments>
</file>

<file path=xl/threadedComments/threadedComment2.xml><?xml version="1.0" encoding="utf-8"?>
<ThreadedComments xmlns="http://schemas.microsoft.com/office/spreadsheetml/2018/threadedcomments" xmlns:x="http://schemas.openxmlformats.org/spreadsheetml/2006/main">
  <threadedComment ref="I8" dT="2023-08-23T23:44:39.14" personId="{02095E5E-6CD9-4C87-8436-3E0222101610}" id="{3257AF21-D95F-4E73-8521-89046C51A8F9}">
    <text xml:space="preserve">Since this is specific to PHL, are there other funds to support this? @Bojorquez, Maria (DOH) </text>
    <mentions>
      <mention mentionpersonId="{4A09DBEE-65BD-46DF-8E1C-4143751FF4D3}" mentionId="{CF65BB69-B5BA-496B-BF13-9CB56CA24B7C}" startIndex="70" length="23"/>
    </mentions>
  </threadedComment>
  <threadedComment ref="I17" dT="2023-08-23T22:35:57.81" personId="{02095E5E-6CD9-4C87-8436-3E0222101610}" id="{9E6201C0-8BC9-42D1-9181-881902722087}">
    <text xml:space="preserve">Michelle Campbell. </text>
  </threadedComment>
  <threadedComment ref="C18" dT="2022-08-10T22:43:53.90" personId="{A6E60591-83BE-4CA4-AD53-F077B3D7BAEB}" id="{DD6036D0-ABF7-4667-9DEF-4879640EC918}">
    <text xml:space="preserve">@Bato, Aimee J (DOH) can we add $340k to column C to show the one-time cost added into the total. FSO was questioning whether this is something to be included on the DP. Thanks! </text>
    <mentions>
      <mention mentionpersonId="{D97155D4-CC5B-4455-AE35-03E09C6BD2EC}" mentionId="{EB57F910-1B3C-45BE-891A-6F515FB272A0}" startIndex="0" length="20"/>
    </mentions>
  </threadedComment>
  <threadedComment ref="C18" dT="2022-08-10T23:14:16.92" personId="{02095E5E-6CD9-4C87-8436-3E0222101610}" id="{5F78B0EB-37AF-4F96-959C-18AA4AD7828E}" parentId="{DD6036D0-ABF7-4667-9DEF-4879640EC918}">
    <text xml:space="preserve">yes, i will add in this column. </text>
  </threadedComment>
  <threadedComment ref="C19" dT="2022-07-29T19:21:12.35" personId="{A6E60591-83BE-4CA4-AD53-F077B3D7BAEB}" id="{DD54A8B7-A194-4F18-A2E8-FA145425E431}">
    <text xml:space="preserve">@McNamara, Jennifer (DOH) Aimee is out but I'm wondering if there isn't data in column C do I include it? </text>
    <mentions>
      <mention mentionpersonId="{76CD1420-4E5B-46B2-81EC-CC154298454A}" mentionId="{63E997AC-9C8B-4CC1-8C03-FD486D76EF56}" startIndex="0" length="25"/>
    </mentions>
  </threadedComment>
  <threadedComment ref="C19" dT="2022-07-29T20:00:56.96" personId="{91176D06-A60C-4151-BFEF-A0EFC73FD241}" id="{DA4DFFBD-3876-4D28-A5FB-6A9747D9EF97}" parentId="{DD54A8B7-A194-4F18-A2E8-FA145425E431}">
    <text>Darn, I am not sure on that. Can we nail that down on Monday?</text>
  </threadedComment>
  <threadedComment ref="C19" dT="2022-07-29T20:35:19.28" personId="{A6E60591-83BE-4CA4-AD53-F077B3D7BAEB}" id="{3E0E6159-240B-4913-BD8B-484C0375CCE1}" parentId="{DD54A8B7-A194-4F18-A2E8-FA145425E431}">
    <text xml:space="preserve">Sounds good easy enough to take out if needed. As it stands, I have it all added, even if not in column C or D. Thanks! </text>
  </threadedComment>
  <threadedComment ref="C19" dT="2022-07-29T20:52:51.36" personId="{A6E60591-83BE-4CA4-AD53-F077B3D7BAEB}" id="{9F80FB24-C52A-4236-95F3-D7E9D6312C6E}" parentId="{DD54A8B7-A194-4F18-A2E8-FA145425E431}">
    <text>@Bato, Aimee J (DOH) could you please assist with my question above. Thanks!</text>
    <mentions>
      <mention mentionpersonId="{D97155D4-CC5B-4455-AE35-03E09C6BD2EC}" mentionId="{A6013913-0AAC-4D5A-A97C-81D6487F5C06}" startIndex="0" length="20"/>
    </mentions>
  </threadedComment>
  <threadedComment ref="C19" dT="2022-08-01T14:38:34.21" personId="{02095E5E-6CD9-4C87-8436-3E0222101610}" id="{2F8FB248-7372-4F23-8E16-F49F17476912}" parentId="{DD54A8B7-A194-4F18-A2E8-FA145425E431}">
    <text>@Hayes, Jaimie D (DOH) I believe that may be one time cost but will verify with Muthu and get back with you asap.</text>
    <mentions>
      <mention mentionpersonId="{C2460BEE-C46F-478A-B45F-73BFCA093342}" mentionId="{2E2B0891-CB87-4946-878C-74320165F0DD}" startIndex="0" length="22"/>
    </mentions>
  </threadedComment>
  <threadedComment ref="D19" dT="2022-07-29T19:21:12.35" personId="{A6E60591-83BE-4CA4-AD53-F077B3D7BAEB}" id="{6FBBF890-42FD-4D9C-8161-23325D00BF6B}">
    <text xml:space="preserve">@McNamara, Jennifer (DOH) Aimee is out but I'm wondering if there isn't data in column C do I include it? </text>
    <mentions>
      <mention mentionpersonId="{76CD1420-4E5B-46B2-81EC-CC154298454A}" mentionId="{E6F97F65-F045-4908-B549-80E45DD052EE}" startIndex="0" length="25"/>
    </mentions>
  </threadedComment>
  <threadedComment ref="D19" dT="2022-07-29T20:00:56.96" personId="{91176D06-A60C-4151-BFEF-A0EFC73FD241}" id="{86CBD193-81E4-499F-8A7A-97A773A848DE}" parentId="{6FBBF890-42FD-4D9C-8161-23325D00BF6B}">
    <text>Darn, I am not sure on that. Can we nail that down on Monday?</text>
  </threadedComment>
  <threadedComment ref="D19" dT="2022-07-29T20:35:19.28" personId="{A6E60591-83BE-4CA4-AD53-F077B3D7BAEB}" id="{0BF4DEE5-BBC6-4CC3-B61F-06700E8D4B45}" parentId="{6FBBF890-42FD-4D9C-8161-23325D00BF6B}">
    <text xml:space="preserve">Sounds good easy enough to take out if needed. As it stands, I have it all added, even if not in column C or D. Thanks! </text>
  </threadedComment>
  <threadedComment ref="D19" dT="2022-07-29T20:52:51.36" personId="{A6E60591-83BE-4CA4-AD53-F077B3D7BAEB}" id="{AD178CC9-A17C-4FDD-99BB-1E7C4A7D3E6D}" parentId="{6FBBF890-42FD-4D9C-8161-23325D00BF6B}">
    <text>@Bato, Aimee J (DOH) could you please assist with my question above. Thanks!</text>
    <mentions>
      <mention mentionpersonId="{D97155D4-CC5B-4455-AE35-03E09C6BD2EC}" mentionId="{E5E5F5A4-B650-4435-9BD4-909E05C06306}" startIndex="0" length="20"/>
    </mentions>
  </threadedComment>
  <threadedComment ref="D19" dT="2022-08-01T14:38:34.21" personId="{02095E5E-6CD9-4C87-8436-3E0222101610}" id="{95198901-50E8-4FFF-97A3-84CF209DC623}" parentId="{6FBBF890-42FD-4D9C-8161-23325D00BF6B}">
    <text>@Hayes, Jaimie D (DOH) I believe that may be one time cost but will verify with Muthu and get back with you asap.</text>
    <mentions>
      <mention mentionpersonId="{C2460BEE-C46F-478A-B45F-73BFCA093342}" mentionId="{55ED760C-2B43-4B13-910F-714442089916}" startIndex="0" length="22"/>
    </mentions>
  </threadedComment>
  <threadedComment ref="C20" dT="2022-07-29T19:21:12.35" personId="{A6E60591-83BE-4CA4-AD53-F077B3D7BAEB}" id="{62EA6EA3-777B-4DA4-B37A-99E69491F4EE}">
    <text xml:space="preserve">@McNamara, Jennifer (DOH) Aimee is out but I'm wondering if there isn't data in column C do I include it? </text>
    <mentions>
      <mention mentionpersonId="{76CD1420-4E5B-46B2-81EC-CC154298454A}" mentionId="{94D419F8-FD62-4B6D-A428-CAC62AF69F29}" startIndex="0" length="25"/>
    </mentions>
  </threadedComment>
  <threadedComment ref="C20" dT="2022-07-29T20:00:56.96" personId="{91176D06-A60C-4151-BFEF-A0EFC73FD241}" id="{626C496B-5C69-499F-A79A-28C55F8C82DB}" parentId="{62EA6EA3-777B-4DA4-B37A-99E69491F4EE}">
    <text>Darn, I am not sure on that. Can we nail that down on Monday?</text>
  </threadedComment>
  <threadedComment ref="C20" dT="2022-07-29T20:35:19.28" personId="{A6E60591-83BE-4CA4-AD53-F077B3D7BAEB}" id="{DA71F731-E526-4213-A562-8851B3146440}" parentId="{62EA6EA3-777B-4DA4-B37A-99E69491F4EE}">
    <text xml:space="preserve">Sounds good easy enough to take out if needed. As it stands, I have it all added, even if not in column C or D. Thanks! </text>
  </threadedComment>
  <threadedComment ref="C20" dT="2022-07-29T20:52:51.36" personId="{A6E60591-83BE-4CA4-AD53-F077B3D7BAEB}" id="{CDCAEB3C-B980-4504-ACA3-3FCE5AF46D29}" parentId="{62EA6EA3-777B-4DA4-B37A-99E69491F4EE}">
    <text>@Bato, Aimee J (DOH) could you please assist with my question above. Thanks!</text>
    <mentions>
      <mention mentionpersonId="{D97155D4-CC5B-4455-AE35-03E09C6BD2EC}" mentionId="{11190CB3-293F-4888-97E2-6F45C5314455}" startIndex="0" length="20"/>
    </mentions>
  </threadedComment>
  <threadedComment ref="C20" dT="2022-08-01T14:38:34.21" personId="{02095E5E-6CD9-4C87-8436-3E0222101610}" id="{BEEAF47C-16B8-4993-8E6D-0587092CD5E6}" parentId="{62EA6EA3-777B-4DA4-B37A-99E69491F4EE}">
    <text>@Hayes, Jaimie D (DOH) I believe that may be one time cost but will verify with Muthu and get back with you asap.</text>
    <mentions>
      <mention mentionpersonId="{C2460BEE-C46F-478A-B45F-73BFCA093342}" mentionId="{DF1C1B07-EB1C-4AFA-8002-51C52DA55915}" startIndex="0" length="22"/>
    </mentions>
  </threadedComment>
  <threadedComment ref="D20" dT="2022-07-29T19:21:12.35" personId="{A6E60591-83BE-4CA4-AD53-F077B3D7BAEB}" id="{24079FFC-8965-4F49-9A3E-06054D939E8C}">
    <text xml:space="preserve">@McNamara, Jennifer (DOH) Aimee is out but I'm wondering if there isn't data in column C do I include it? </text>
    <mentions>
      <mention mentionpersonId="{76CD1420-4E5B-46B2-81EC-CC154298454A}" mentionId="{CF593FF6-B384-4695-A83B-1EA5FAE65106}" startIndex="0" length="25"/>
    </mentions>
  </threadedComment>
  <threadedComment ref="D20" dT="2022-07-29T20:00:56.96" personId="{91176D06-A60C-4151-BFEF-A0EFC73FD241}" id="{93FB620A-1A3B-4E6F-BE59-D79B27E0D73C}" parentId="{24079FFC-8965-4F49-9A3E-06054D939E8C}">
    <text>Darn, I am not sure on that. Can we nail that down on Monday?</text>
  </threadedComment>
  <threadedComment ref="D20" dT="2022-07-29T20:35:19.28" personId="{A6E60591-83BE-4CA4-AD53-F077B3D7BAEB}" id="{EE21B12B-B130-4827-992B-93B3D0A7A895}" parentId="{24079FFC-8965-4F49-9A3E-06054D939E8C}">
    <text xml:space="preserve">Sounds good easy enough to take out if needed. As it stands, I have it all added, even if not in column C or D. Thanks! </text>
  </threadedComment>
  <threadedComment ref="D20" dT="2022-07-29T20:52:51.36" personId="{A6E60591-83BE-4CA4-AD53-F077B3D7BAEB}" id="{52695214-433D-4667-9EB2-CFAF1F7BC2BF}" parentId="{24079FFC-8965-4F49-9A3E-06054D939E8C}">
    <text>@Bato, Aimee J (DOH) could you please assist with my question above. Thanks!</text>
    <mentions>
      <mention mentionpersonId="{D97155D4-CC5B-4455-AE35-03E09C6BD2EC}" mentionId="{7555D5C6-3E78-4CDF-9906-5810EC0AB2F4}" startIndex="0" length="20"/>
    </mentions>
  </threadedComment>
  <threadedComment ref="D20" dT="2022-08-01T14:38:34.21" personId="{02095E5E-6CD9-4C87-8436-3E0222101610}" id="{B70F5550-31FB-40F9-B0F9-888411A09733}" parentId="{24079FFC-8965-4F49-9A3E-06054D939E8C}">
    <text>@Hayes, Jaimie D (DOH) I believe that may be one time cost but will verify with Muthu and get back with you asap.</text>
    <mentions>
      <mention mentionpersonId="{C2460BEE-C46F-478A-B45F-73BFCA093342}" mentionId="{5125D006-CCE1-4322-B4AD-5A0D92EB48DC}" startIndex="0" length="22"/>
    </mentions>
  </threadedComment>
  <threadedComment ref="A23" dT="2022-07-29T16:29:14.46" personId="{02095E5E-6CD9-4C87-8436-3E0222101610}" id="{04D633A9-070A-4EED-84AA-DFC1F36E4106}">
    <text>@Ganesh, Muthu (DOH) Hi Muthu, when you have the estimates for Tableau can you input the information. thank you</text>
    <mentions>
      <mention mentionpersonId="{F3BAC01D-B4B4-45E8-BD01-BAD13CE4F4A4}" mentionId="{25A2DAD1-1ECE-43B2-968A-C7BB00C79AA0}" startIndex="0" length="20"/>
    </mentions>
  </threadedComment>
  <threadedComment ref="H31" dT="2023-08-23T23:55:19.55" personId="{02095E5E-6CD9-4C87-8436-3E0222101610}" id="{154FD24F-3A79-4C33-B711-8B11C611DFEE}">
    <text xml:space="preserve">How was Rhapsody paid for? @May, Stacy  (DOH) This will be an enterprise service. </text>
    <mentions>
      <mention mentionpersonId="{EB19C663-A895-4C69-964C-D8BB67F08B66}" mentionId="{8889E523-CCAF-4724-9BA8-FABC8D42B73A}" startIndex="27" length="18"/>
    </mentions>
  </threadedComment>
  <threadedComment ref="I31" dT="2023-08-23T16:08:19.85" personId="{02095E5E-6CD9-4C87-8436-3E0222101610}" id="{B7AF9AEE-ECAC-4F60-8931-0F3C327C5ABC}">
    <text xml:space="preserve">Check with Vicki Stewart, Chris Baumgartner. </text>
  </threadedComment>
  <threadedComment ref="A37" dT="2023-07-25T21:45:48.14" personId="{E48198FC-A00B-4849-AD3F-B5897C0C1F38}" id="{8BB6A1D3-4200-405C-AFAC-F219A6A0E0ED}">
    <text>Per Callie via Ryan K. Keep this here for FY25 and forward</text>
  </threadedComment>
  <threadedComment ref="A38" dT="2023-07-25T21:45:55.98" personId="{E48198FC-A00B-4849-AD3F-B5897C0C1F38}" id="{94828B2C-DFDA-4E9D-AC75-E20F50E93A59}">
    <text xml:space="preserve">Per Callie via Ryan K. Keep this here for FY25 and forward
</text>
  </threadedComment>
  <threadedComment ref="E41" dT="2022-08-10T22:45:58.82" personId="{A6E60591-83BE-4CA4-AD53-F077B3D7BAEB}" id="{5A2E2B39-3B61-44F6-BB81-91AFDF590811}">
    <text>@Bato, Aimee J (DOH) can we please put $1641 in column D to represent the need for renewal come March 2025.</text>
    <mentions>
      <mention mentionpersonId="{D97155D4-CC5B-4455-AE35-03E09C6BD2EC}" mentionId="{46EA6E8A-531A-4C0B-B67D-83A77FA11850}" startIndex="0" length="20"/>
    </mentions>
  </threadedComment>
  <threadedComment ref="E41" dT="2022-08-10T23:10:02.59" personId="{02095E5E-6CD9-4C87-8436-3E0222101610}" id="{556B6F35-AE00-45DD-861E-3D55F35E3DDC}" parentId="{5A2E2B39-3B61-44F6-BB81-91AFDF590811}">
    <text>yes</text>
  </threadedComment>
  <threadedComment ref="A46" dT="2023-07-26T14:50:26.67" personId="{E48198FC-A00B-4849-AD3F-B5897C0C1F38}" id="{D3C900AD-1488-404C-B173-962C8B4B7C8E}">
    <text>SAS Viya
Posit
FHIR
GITHUB
STAMS
WA HEALTH</text>
  </threadedComment>
  <threadedComment ref="G46" dT="2023-07-26T14:50:26.67" personId="{E48198FC-A00B-4849-AD3F-B5897C0C1F38}" id="{51686957-CF8B-47DE-948B-878B18B2B91F}">
    <text>SAS Viya
Posit
FHIR
GITHUB
STAMS
WA HEALTH</text>
  </threadedComment>
</ThreadedComments>
</file>

<file path=xl/threadedComments/threadedComment3.xml><?xml version="1.0" encoding="utf-8"?>
<ThreadedComments xmlns="http://schemas.microsoft.com/office/spreadsheetml/2018/threadedcomments" xmlns:x="http://schemas.openxmlformats.org/spreadsheetml/2006/main">
  <threadedComment ref="A3" dT="2022-11-07T18:11:07.56" personId="{02095E5E-6CD9-4C87-8436-3E0222101610}" id="{D37B0B89-3D77-45AF-B3D7-D09550B9F9F1}">
    <text>Impact if reduced: halt services on the cloud.</text>
  </threadedComment>
  <threadedComment ref="A3" dT="2022-11-07T18:15:38.01" personId="{02095E5E-6CD9-4C87-8436-3E0222101610}" id="{AEDA70D5-CFE8-4561-8B78-0F0B8A5F6A7C}" parentId="{D37B0B89-3D77-45AF-B3D7-D09550B9F9F1}">
    <text>Impact of not funding growth for row 3 will be inability to support 1) advancing Opioid dashboard for external partners 2) data sovereignty with year 1 growth 3) making data more accessible to LHJ partners with year 2 + growth. If row 3 is not funded at current level, will need to halt public health cloud data center and migrate services back to on premise.</text>
  </threadedComment>
  <threadedComment ref="A3" dT="2023-07-20T22:36:45.97" personId="{E48198FC-A00B-4849-AD3F-B5897C0C1F38}" id="{F18F9F5A-9D75-4160-B98E-7361F8E1D449}" parentId="{D37B0B89-3D77-45AF-B3D7-D09550B9F9F1}">
    <text>For FY25 and forward, no change. Keep 10 datasets/year, so we have funding once we finally start making progress on adding datasets to the Cloud.</text>
  </threadedComment>
  <threadedComment ref="A4" dT="2022-11-07T18:20:01.46" personId="{02095E5E-6CD9-4C87-8436-3E0222101610}" id="{73DA8FE4-8CC8-432A-AC18-9E8CD96855F7}">
    <text xml:space="preserve">This is our enterprise agreement with PowerApps. This would require reducing or shutting down services to support COVID. </text>
  </threadedComment>
  <threadedComment ref="J4" dT="2023-07-25T21:26:05.35" personId="{E48198FC-A00B-4849-AD3F-B5897C0C1F38}" id="{EF8ADC1B-DEF6-4DDD-922E-2DFEAB4C57AC}">
    <text>$150,000 is from MS Select. Anticipate this being incorporated here, starting in FY 2026</text>
  </threadedComment>
  <threadedComment ref="K4" dT="2023-07-25T21:26:25.35" personId="{E48198FC-A00B-4849-AD3F-B5897C0C1F38}" id="{3B0F9BB9-AFF6-48F8-9DBB-820BDA4DFD9F}">
    <text>$162,000 is from MS Select. Anticipate this being incorporated here, starting in FY 2026</text>
  </threadedComment>
  <threadedComment ref="L4" dT="2023-07-25T21:26:52.60" personId="{E48198FC-A00B-4849-AD3F-B5897C0C1F38}" id="{85F51425-6645-46EE-AF45-5B0DDA7C9C93}">
    <text>$174,960 is from MS Select. Anticipate this being incorporated here, starting in FY 2026</text>
  </threadedComment>
  <threadedComment ref="M4" dT="2023-07-25T21:27:07.28" personId="{E48198FC-A00B-4849-AD3F-B5897C0C1F38}" id="{6CD9FC79-C054-4D3C-A84F-54D12B43F0FE}">
    <text>$188,957 is from MS Select. Anticipate this being incorporated here, starting in FY 2026</text>
  </threadedComment>
  <threadedComment ref="N4" dT="2023-07-25T21:29:11.72" personId="{E48198FC-A00B-4849-AD3F-B5897C0C1F38}" id="{695B567C-14CA-4C26-9B5D-708B4DDD24DA}">
    <text>$204,073 is from MS Select. Anticipate this being incorporated here, starting in FY 2026</text>
  </threadedComment>
  <threadedComment ref="A5" dT="2023-07-24T18:11:00.79" personId="{E48198FC-A00B-4849-AD3F-B5897C0C1F38}" id="{C2838408-8233-4A8E-86FA-14E1716E5CFF}">
    <text>Keep as-is</text>
  </threadedComment>
  <threadedComment ref="A8" dT="2022-11-07T18:07:48.81" personId="{02095E5E-6CD9-4C87-8436-3E0222101610}" id="{F231E6BA-4052-4522-978A-B3001DFC8DD7}">
    <text>Based on employee count</text>
  </threadedComment>
  <threadedComment ref="J8" dT="2023-07-24T18:08:26.74" personId="{E48198FC-A00B-4849-AD3F-B5897C0C1F38}" id="{5A9ED7CC-6827-4E85-992C-3D6C7F28E9E9}">
    <text>Update formula to 10% for all years.</text>
  </threadedComment>
  <threadedComment ref="J8" dT="2023-07-25T21:18:55.58" personId="{E48198FC-A00B-4849-AD3F-B5897C0C1F38}" id="{A29D2E48-7C4D-4E1E-802F-EAE115FA1F4D}" parentId="{5A9ED7CC-6827-4E85-992C-3D6C7F28E9E9}">
    <text>10% is for growth, 8% is for inflation cost increase.  Used 8% instead.</text>
  </threadedComment>
  <threadedComment ref="A9" dT="2022-11-07T18:09:14.06" personId="{02095E5E-6CD9-4C87-8436-3E0222101610}" id="{BACD432E-7191-4B99-989D-CAAC01DB2EC2}">
    <text>based on DB and CPU core (database and visual studio environment, data processing for SQL core and CPUs). This is for RAINIER, On-Prem</text>
  </threadedComment>
  <threadedComment ref="J9" dT="2023-07-24T18:05:19.33" personId="{E48198FC-A00B-4849-AD3F-B5897C0C1F38}" id="{AD12FDF3-69F9-4C54-B664-61D34411F90F}">
    <text xml:space="preserve">Move this cost up to row 4 and incorporate costs for this year and forward. Zero out in this line.
</text>
  </threadedComment>
  <threadedComment ref="A10" dT="2022-11-07T18:34:33.96" personId="{02095E5E-6CD9-4C87-8436-3E0222101610}" id="{ED390BB7-9D78-4882-A3C4-2109A183B0C5}">
    <text xml:space="preserve">This provides DOH staff the access to have licensing to Microsoft O365 products such as MS Teams, SharePoint, Outlook, and security services. Security services include encryption and virus protection. We pay the state for these services. </text>
  </threadedComment>
  <threadedComment ref="A10" dT="2023-08-23T23:19:52.88" personId="{02095E5E-6CD9-4C87-8436-3E0222101610}" id="{C516EBD3-A59D-4EFB-8543-E026B720D0BD}" parentId="{ED390BB7-9D78-4882-A3C4-2109A183B0C5}">
    <text xml:space="preserve">This can be removed from DP as this is covered in Object T. </text>
  </threadedComment>
  <threadedComment ref="G10" dT="2023-07-25T21:56:12.42" personId="{E48198FC-A00B-4849-AD3F-B5897C0C1F38}" id="{C1DB0F4D-3041-46CD-A600-181B1FE30ED6}">
    <text>Per info of charges for FY 23, this cost is about $100K per months, so increased annual to $1.2M</text>
  </threadedComment>
  <threadedComment ref="J10" dT="2023-07-25T21:31:19.38" personId="{E48198FC-A00B-4849-AD3F-B5897C0C1F38}" id="{27C87D49-4D97-40A7-B9E1-E62D87C591CB}">
    <text>Used 8% for inflation</text>
  </threadedComment>
  <threadedComment ref="A11" dT="2023-07-24T18:25:36.70" personId="{E48198FC-A00B-4849-AD3F-B5897C0C1F38}" id="{6420FADD-313F-4BA7-91BF-80912600079E}">
    <text xml:space="preserve">Check with Michelle and Craig
</text>
  </threadedComment>
  <threadedComment ref="G11" dT="2023-07-26T16:51:50.96" personId="{E48198FC-A00B-4849-AD3F-B5897C0C1F38}" id="{76E2B4AF-BA12-4195-AB1B-B1005D622776}">
    <text>Updated per information from Craig. $442,000 FY 25 and $136,000 starting in FY 26.</text>
  </threadedComment>
  <threadedComment ref="A12" dT="2022-11-07T18:10:05.62" personId="{02095E5E-6CD9-4C87-8436-3E0222101610}" id="{E59E235F-815E-4C1B-8A02-A5271D67F2D3}">
    <text>based on compute capacity, Virtual Machines</text>
  </threadedComment>
  <threadedComment ref="A12" dT="2023-07-24T18:35:04.78" personId="{E48198FC-A00B-4849-AD3F-B5897C0C1F38}" id="{CFBFEC55-90D1-449F-805C-FEEFC9BC00DE}" parentId="{E59E235F-815E-4C1B-8A02-A5271D67F2D3}">
    <text>Checking w/Callie to keep in this DP or not</text>
  </threadedComment>
  <threadedComment ref="A12" dT="2023-07-25T21:33:59.86" personId="{E48198FC-A00B-4849-AD3F-B5897C0C1F38}" id="{BEFB6E8F-5567-44C0-8CBE-1D6E73D7B41C}" parentId="{E59E235F-815E-4C1B-8A02-A5271D67F2D3}">
    <text>Keep and update based on new monthly costs and 8% inflation</text>
  </threadedComment>
  <threadedComment ref="G12" dT="2023-07-25T21:32:22.28" personId="{E48198FC-A00B-4849-AD3F-B5897C0C1F38}" id="{EA543B93-8AA6-4F43-8409-F40034A354E9}">
    <text>Increase in monthly cost to $80,000, based on actual charges in FY 2023</text>
  </threadedComment>
  <threadedComment ref="J12" dT="2023-07-25T21:33:09.22" personId="{E48198FC-A00B-4849-AD3F-B5897C0C1F38}" id="{F6DD98BE-0306-4357-841F-676000084EBB}">
    <text>Used 8% for inflation</text>
  </threadedComment>
  <threadedComment ref="A13" dT="2022-11-07T18:18:29.54" personId="{02095E5E-6CD9-4C87-8436-3E0222101610}" id="{9AB7E5FE-5534-4A72-8E61-957DAA2FA263}">
    <text>Not funding row 13 will mean inability to support genome sequencing and other bioinformatics work</text>
  </threadedComment>
  <threadedComment ref="A13" dT="2023-07-24T18:34:56.31" personId="{E48198FC-A00B-4849-AD3F-B5897C0C1F38}" id="{10F9160C-47D2-4CB0-ABC5-2358A6453E85}" parentId="{9AB7E5FE-5534-4A72-8E61-957DAA2FA263}">
    <text>Checking w/Callie to keep in this DP or not</text>
  </threadedComment>
  <threadedComment ref="A13" dT="2023-07-25T21:33:39.40" personId="{E48198FC-A00B-4849-AD3F-B5897C0C1F38}" id="{60A7E0E6-7955-4EF7-96BB-89A07B4910AA}" parentId="{9AB7E5FE-5534-4A72-8E61-957DAA2FA263}">
    <text>Keep and use 8% inflation.</text>
  </threadedComment>
  <threadedComment ref="J13" dT="2023-07-25T21:36:53.12" personId="{E48198FC-A00B-4849-AD3F-B5897C0C1F38}" id="{975E4760-DC3B-4224-A060-1A1F8CFFEA40}">
    <text xml:space="preserve">Used 8% for inflation
</text>
  </threadedComment>
  <threadedComment ref="C19" dT="2022-11-07T18:44:42.12" personId="{02095E5E-6CD9-4C87-8436-3E0222101610}" id="{B58A91A9-85AE-4256-A7CC-C3BEA35DA968}">
    <text xml:space="preserve">Check with Michelle Campbell. Data Modernization initiative. 
Same with Tableau. </text>
  </threadedComment>
  <threadedComment ref="C19" dT="2022-11-29T15:53:14.78" personId="{02095E5E-6CD9-4C87-8436-3E0222101610}" id="{498A604D-C23A-4173-9C24-CAD8B3286F07}" parentId="{B58A91A9-85AE-4256-A7CC-C3BEA35DA968}">
    <text>Per Michelle, DMI doesn't have a budget yet. Not sure where current funding comes from, perhaps indirect (?).</text>
  </threadedComment>
  <threadedComment ref="B27" dT="2023-07-25T21:43:18.19" personId="{E48198FC-A00B-4849-AD3F-B5897C0C1F38}" id="{F57587A3-8BD5-435B-83EC-3C2353185780}">
    <text>See more dashboards on Reference info for FY25 tab</text>
  </threadedComment>
  <threadedComment ref="A28" dT="2022-11-07T18:23:40.47" personId="{02095E5E-6CD9-4C87-8436-3E0222101610}" id="{511D5A5B-69FE-4A65-AC0E-85B5629A6DDF}">
    <text xml:space="preserve">Impact: won't be able to process lab data. We would have to go back to on-premises which wasn't able to sustain the volume of data required. </text>
  </threadedComment>
  <threadedComment ref="B28" dT="2022-11-07T18:26:08.11" personId="{02095E5E-6CD9-4C87-8436-3E0222101610}" id="{63B5EABF-B2DC-445B-8E35-5AFEDD9D9F21}">
    <text xml:space="preserve">Impact: Public Health Lab's ability to process current volume of Biological samples.   </text>
  </threadedComment>
  <threadedComment ref="A29" dT="2022-11-07T18:30:28.34" personId="{02095E5E-6CD9-4C87-8436-3E0222101610}" id="{36E79587-7D4E-45D2-8531-BE7FF412B296}">
    <text xml:space="preserve">Redcap is a survey and forms tool used to respond rapidly to various public health needs such as both Monkey Pox, contact training, pandemic disease case, and immunization. </text>
  </threadedComment>
  <threadedComment ref="B29" dT="2022-11-07T18:26:45.68" personId="{02095E5E-6CD9-4C87-8436-3E0222101610}" id="{7C0D607B-F549-4FB8-AA6B-38AACDA58849}">
    <text xml:space="preserve">Impact: supports current and future pandemic contact tracing. </text>
  </threadedComment>
  <threadedComment ref="A30" dT="2022-11-07T18:24:54.33" personId="{02095E5E-6CD9-4C87-8436-3E0222101610}" id="{CCBE4D93-B574-48AB-89B9-B886B4248505}">
    <text xml:space="preserve">Impact: all analytics with immunization, disease case labs, and hospital discharge. </text>
  </threadedComment>
  <threadedComment ref="B30" dT="2022-11-07T18:36:23.83" personId="{02095E5E-6CD9-4C87-8436-3E0222101610}" id="{B622863C-5142-4CE0-B8E7-86DC0BF6DA30}">
    <text>WA HEALTH (Washington's Healthcare and Emergency and Logistics Tracking Hub) is a web application for healthcare staff to input information on resources (beds, ventilators, PPE, etc.), which will automatically update dashboards for hospital, local, and state decision makers to view.</text>
  </threadedComment>
  <threadedComment ref="B31" dT="2022-11-07T18:37:07.86" personId="{02095E5E-6CD9-4C87-8436-3E0222101610}" id="{87755A16-F463-42E6-90F6-70EB16D0F460}">
    <text xml:space="preserve">Impact: Ability for travelers to get proof of vaccinations. </text>
  </threadedComment>
  <threadedComment ref="B32" dT="2022-11-07T18:38:09.59" personId="{02095E5E-6CD9-4C87-8436-3E0222101610}" id="{75B57240-056C-4A32-BAF3-7660D1913175}">
    <text xml:space="preserve">Executive Level information. </text>
  </threadedComment>
  <threadedComment ref="B33" dT="2022-11-07T18:38:18.67" personId="{02095E5E-6CD9-4C87-8436-3E0222101610}" id="{6A1F8C1E-8FC6-48B8-8722-F3EDE24FEF37}">
    <text>Public information on COVID.</text>
  </threadedComment>
  <threadedComment ref="B34" dT="2022-11-07T18:42:30.53" personId="{02095E5E-6CD9-4C87-8436-3E0222101610}" id="{8EE3D354-2690-4629-A237-6DA6B6DD2668}">
    <text xml:space="preserve">These dashboards are meant to be ongoing. Ryan L. will try to get more info on these dashboards. 
These dashboards provide transparency to public health information. </text>
  </threadedComment>
  <threadedComment ref="A38" dT="2022-11-07T18:46:48.71" personId="{02095E5E-6CD9-4C87-8436-3E0222101610}" id="{57C32995-10A3-4C6B-A677-C416A1EA4161}">
    <text xml:space="preserve">MPI project is another system that will be impacted if not funded. </text>
  </threadedComment>
  <threadedComment ref="B59" dT="2023-06-01T17:35:41.43" personId="{02095E5E-6CD9-4C87-8436-3E0222101610}" id="{36F427D6-18DE-4436-AF22-7B85CA27BA19}">
    <text>On the OIT-HTS FTE tab.</text>
  </threadedComment>
</ThreadedComments>
</file>

<file path=xl/threadedComments/threadedComment4.xml><?xml version="1.0" encoding="utf-8"?>
<ThreadedComments xmlns="http://schemas.microsoft.com/office/spreadsheetml/2018/threadedcomments" xmlns:x="http://schemas.openxmlformats.org/spreadsheetml/2006/main">
  <threadedComment ref="G2" dT="2022-07-29T06:09:11.04" personId="{02095E5E-6CD9-4C87-8436-3E0222101610}" id="{6254E277-D785-4E84-BDB1-1FE441735806}">
    <text>These costs added OIT-HTS System Costs under STAMS- D365 FINANCE &amp; OPERATIONS LICENSES</text>
  </threadedComment>
  <threadedComment ref="G7" dT="2022-07-29T06:08:21.06" personId="{02095E5E-6CD9-4C87-8436-3E0222101610}" id="{1B1A613D-8D09-4CC2-A64F-FA19259C1168}">
    <text>both costs added to OIT-HTS System costs under STAMS- SCANNING DEVICES</text>
  </threadedComment>
</ThreadedComments>
</file>

<file path=xl/threadedComments/threadedComment5.xml><?xml version="1.0" encoding="utf-8"?>
<ThreadedComments xmlns="http://schemas.microsoft.com/office/spreadsheetml/2018/threadedcomments" xmlns:x="http://schemas.openxmlformats.org/spreadsheetml/2006/main">
  <threadedComment ref="A2" dT="2022-11-07T18:23:40.47" personId="{02095E5E-6CD9-4C87-8436-3E0222101610}" id="{6C940392-5C89-4AA4-BFF2-B21DC7CAF642}">
    <text xml:space="preserve">Impact: won't be able to process lab data. We would have to go back to on-premises which wasn't able to sustain the volume of data required. </text>
  </threadedComment>
  <threadedComment ref="A7" dT="2022-11-07T18:30:28.34" personId="{02095E5E-6CD9-4C87-8436-3E0222101610}" id="{07DB9763-23C7-428E-8BC9-7C3A2654A72B}">
    <text xml:space="preserve">Redcap is a survey and forms tool used to respond rapidly to various public health needs such as both Monkey Pox, contact training, pandemic disease case, and immunization. </text>
  </threadedComment>
  <threadedComment ref="A8" dT="2022-11-07T18:24:54.33" personId="{02095E5E-6CD9-4C87-8436-3E0222101610}" id="{E1CBB4BE-A042-4BFA-848A-C73C5AE97E9E}">
    <text xml:space="preserve">Impact: all analytics with immunization, disease case labs, and hospital discharge. </text>
  </threadedComment>
  <threadedComment ref="A14" dT="2022-11-07T18:46:48.71" personId="{02095E5E-6CD9-4C87-8436-3E0222101610}" id="{9514CDED-7141-4449-9C80-C93F1DCB55F5}">
    <text xml:space="preserve">MPI project is another system that will be impacted if not funded. </text>
  </threadedComment>
  <threadedComment ref="A16" dT="2022-11-07T18:26:08.11" personId="{02095E5E-6CD9-4C87-8436-3E0222101610}" id="{17BA61B8-9860-472B-82FE-A6732AD2E292}">
    <text xml:space="preserve">Impact: Public Health Lab's ability to process current volume of Biological samples.   </text>
  </threadedComment>
  <threadedComment ref="A17" dT="2022-11-07T18:26:45.68" personId="{02095E5E-6CD9-4C87-8436-3E0222101610}" id="{57DD2B8D-725D-488D-A134-9B411EA7346C}">
    <text xml:space="preserve">Impact: supports current and future pandemic contact tracing. </text>
  </threadedComment>
  <threadedComment ref="A18" dT="2022-11-07T18:36:23.83" personId="{02095E5E-6CD9-4C87-8436-3E0222101610}" id="{3AC0DDAB-BCE7-4B3B-A7F7-3A1DB506F620}">
    <text>WA HEALTH (Washington's Healthcare and Emergency and Logistics Tracking Hub) is a web application for healthcare staff to input information on resources (beds, ventilators, PPE, etc.), which will automatically update dashboards for hospital, local, and state decision makers to view.</text>
  </threadedComment>
  <threadedComment ref="A19" dT="2022-11-07T18:37:07.86" personId="{02095E5E-6CD9-4C87-8436-3E0222101610}" id="{50CCCFEB-9E37-4B31-B03E-986AF10BAE11}">
    <text xml:space="preserve">Impact: Ability for travelers to get proof of vaccinations. </text>
  </threadedComment>
  <threadedComment ref="A20" dT="2022-11-07T18:38:09.59" personId="{02095E5E-6CD9-4C87-8436-3E0222101610}" id="{EC74DC48-AF1B-456C-B027-635A8DA74EB2}">
    <text xml:space="preserve">Executive Level information. </text>
  </threadedComment>
  <threadedComment ref="A21" dT="2022-11-07T18:38:18.67" personId="{02095E5E-6CD9-4C87-8436-3E0222101610}" id="{6206EBE1-DAE2-4ED7-B17C-E3FDC1EA0E77}">
    <text>Public information on COVID.</text>
  </threadedComment>
  <threadedComment ref="A22" dT="2022-11-07T18:42:30.53" personId="{02095E5E-6CD9-4C87-8436-3E0222101610}" id="{D75DBD75-7604-4469-B8C3-2C9FF11E73D7}">
    <text xml:space="preserve">These dashboards are meant to be ongoing. Ryan L. will try to get more info on these dashboards. 
These dashboards provide transparency to public health information.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DATA@HEALTH%20COORDINATOR"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microsoft.com/office/2019/04/relationships/documenttask" Target="../documenttasks/documenttask1.xm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7A3BF-842A-4752-96B8-82F70E85649D}">
  <dimension ref="A1:R65"/>
  <sheetViews>
    <sheetView zoomScale="80" zoomScaleNormal="80" workbookViewId="0">
      <pane ySplit="1" topLeftCell="A39" activePane="bottomLeft" state="frozen"/>
      <selection pane="bottomLeft" activeCell="G46" sqref="G46"/>
    </sheetView>
  </sheetViews>
  <sheetFormatPr defaultRowHeight="15" customHeight="1" x14ac:dyDescent="0.25"/>
  <cols>
    <col min="2" max="2" width="36.28515625" customWidth="1"/>
    <col min="3" max="3" width="41.7109375" bestFit="1" customWidth="1"/>
    <col min="4" max="4" width="18.7109375" customWidth="1"/>
    <col min="5" max="5" width="11.28515625" style="5" bestFit="1" customWidth="1"/>
    <col min="6" max="6" width="12.85546875" bestFit="1" customWidth="1"/>
    <col min="7" max="7" width="59.85546875" style="2" bestFit="1" customWidth="1"/>
    <col min="8" max="8" width="43" style="2" customWidth="1"/>
    <col min="9" max="9" width="28.28515625" style="2" customWidth="1"/>
    <col min="10" max="10" width="38.7109375" bestFit="1" customWidth="1"/>
    <col min="11" max="11" width="23.85546875" bestFit="1" customWidth="1"/>
    <col min="12" max="12" width="14" style="5" customWidth="1"/>
    <col min="13" max="13" width="28.42578125" style="5" customWidth="1"/>
    <col min="14" max="14" width="14" style="5" customWidth="1"/>
    <col min="15" max="15" width="33.7109375" bestFit="1" customWidth="1"/>
    <col min="16" max="16" width="45" bestFit="1" customWidth="1"/>
    <col min="17" max="17" width="31.28515625" style="71" customWidth="1"/>
    <col min="18" max="18" width="35.42578125" style="2" customWidth="1"/>
  </cols>
  <sheetData>
    <row r="1" spans="1:18" ht="60" customHeight="1" x14ac:dyDescent="0.25">
      <c r="A1" t="s">
        <v>0</v>
      </c>
      <c r="B1" s="1" t="s">
        <v>1</v>
      </c>
      <c r="C1" s="1" t="s">
        <v>2</v>
      </c>
      <c r="D1" s="1" t="s">
        <v>3</v>
      </c>
      <c r="E1" s="4" t="s">
        <v>4</v>
      </c>
      <c r="F1" s="1" t="s">
        <v>5</v>
      </c>
      <c r="G1" s="3" t="s">
        <v>6</v>
      </c>
      <c r="H1" s="228" t="s">
        <v>7</v>
      </c>
      <c r="I1" s="3" t="s">
        <v>8</v>
      </c>
      <c r="J1" s="6" t="s">
        <v>9</v>
      </c>
      <c r="K1" s="229" t="s">
        <v>10</v>
      </c>
      <c r="L1" s="68" t="s">
        <v>11</v>
      </c>
      <c r="M1" s="65" t="s">
        <v>12</v>
      </c>
      <c r="N1" s="66" t="s">
        <v>13</v>
      </c>
      <c r="O1" s="8" t="s">
        <v>14</v>
      </c>
      <c r="P1" s="7" t="s">
        <v>15</v>
      </c>
      <c r="Q1" s="94" t="s">
        <v>16</v>
      </c>
      <c r="R1" s="69" t="s">
        <v>17</v>
      </c>
    </row>
    <row r="2" spans="1:18" ht="403.15" x14ac:dyDescent="0.25">
      <c r="B2" s="230" t="s">
        <v>18</v>
      </c>
      <c r="C2" s="131" t="s">
        <v>19</v>
      </c>
      <c r="D2" s="131"/>
      <c r="E2" s="132">
        <v>1</v>
      </c>
      <c r="F2" s="131" t="s">
        <v>20</v>
      </c>
      <c r="G2" s="219" t="s">
        <v>21</v>
      </c>
      <c r="H2" s="2" t="s">
        <v>22</v>
      </c>
      <c r="I2" s="224" t="s">
        <v>23</v>
      </c>
      <c r="J2" s="131" t="s">
        <v>24</v>
      </c>
      <c r="K2" s="131" t="s">
        <v>25</v>
      </c>
      <c r="L2" s="131">
        <v>71076628</v>
      </c>
      <c r="M2" s="134" t="s">
        <v>26</v>
      </c>
      <c r="N2" s="169" t="s">
        <v>27</v>
      </c>
      <c r="O2" s="131"/>
      <c r="P2" s="133"/>
      <c r="Q2" s="137"/>
      <c r="R2" s="138"/>
    </row>
    <row r="3" spans="1:18" ht="360" x14ac:dyDescent="0.25">
      <c r="B3" s="230" t="s">
        <v>18</v>
      </c>
      <c r="C3" s="131" t="s">
        <v>19</v>
      </c>
      <c r="D3" s="131"/>
      <c r="E3" s="132">
        <v>1</v>
      </c>
      <c r="F3" s="131" t="s">
        <v>20</v>
      </c>
      <c r="G3" s="240" t="s">
        <v>28</v>
      </c>
      <c r="H3" s="2" t="s">
        <v>29</v>
      </c>
      <c r="I3" s="224" t="s">
        <v>23</v>
      </c>
      <c r="J3" s="131" t="s">
        <v>30</v>
      </c>
      <c r="K3" s="131" t="s">
        <v>25</v>
      </c>
      <c r="L3" s="131">
        <v>71078173</v>
      </c>
      <c r="M3" s="134" t="s">
        <v>26</v>
      </c>
      <c r="N3" s="169" t="s">
        <v>27</v>
      </c>
      <c r="O3" s="131"/>
      <c r="P3" s="133"/>
      <c r="Q3" s="137"/>
      <c r="R3" s="138"/>
    </row>
    <row r="4" spans="1:18" ht="409.6" x14ac:dyDescent="0.25">
      <c r="B4" s="230" t="s">
        <v>18</v>
      </c>
      <c r="C4" s="131" t="s">
        <v>19</v>
      </c>
      <c r="D4" s="131"/>
      <c r="E4" s="132">
        <v>1</v>
      </c>
      <c r="F4" s="131" t="s">
        <v>20</v>
      </c>
      <c r="G4" s="219" t="s">
        <v>31</v>
      </c>
      <c r="H4" s="2" t="s">
        <v>32</v>
      </c>
      <c r="I4" s="224" t="s">
        <v>23</v>
      </c>
      <c r="J4" s="131" t="s">
        <v>33</v>
      </c>
      <c r="K4" s="131" t="s">
        <v>25</v>
      </c>
      <c r="L4" s="131">
        <v>71078137</v>
      </c>
      <c r="M4" s="134" t="s">
        <v>26</v>
      </c>
      <c r="N4" s="169" t="s">
        <v>27</v>
      </c>
      <c r="O4" s="131"/>
      <c r="P4" s="170"/>
      <c r="Q4" s="137"/>
      <c r="R4" s="138"/>
    </row>
    <row r="5" spans="1:18" ht="409.6" x14ac:dyDescent="0.25">
      <c r="B5" s="230" t="s">
        <v>18</v>
      </c>
      <c r="C5" s="131" t="s">
        <v>34</v>
      </c>
      <c r="D5" s="131"/>
      <c r="E5" s="132">
        <v>1</v>
      </c>
      <c r="F5" s="131" t="s">
        <v>20</v>
      </c>
      <c r="G5" s="219" t="s">
        <v>35</v>
      </c>
      <c r="H5" s="2" t="s">
        <v>32</v>
      </c>
      <c r="I5" s="224" t="s">
        <v>23</v>
      </c>
      <c r="J5" s="131" t="s">
        <v>36</v>
      </c>
      <c r="K5" s="131" t="s">
        <v>25</v>
      </c>
      <c r="L5" s="131">
        <v>71079451</v>
      </c>
      <c r="M5" s="134" t="s">
        <v>26</v>
      </c>
      <c r="N5" s="169" t="s">
        <v>27</v>
      </c>
      <c r="O5" s="131"/>
      <c r="P5" s="170"/>
      <c r="Q5" s="137"/>
      <c r="R5" s="138"/>
    </row>
    <row r="6" spans="1:18" ht="409.6" x14ac:dyDescent="0.25">
      <c r="B6" s="230" t="s">
        <v>18</v>
      </c>
      <c r="C6" s="131" t="s">
        <v>37</v>
      </c>
      <c r="D6" s="131"/>
      <c r="E6" s="132">
        <v>1</v>
      </c>
      <c r="F6" s="131" t="s">
        <v>20</v>
      </c>
      <c r="G6" s="219" t="s">
        <v>38</v>
      </c>
      <c r="H6" s="2" t="s">
        <v>32</v>
      </c>
      <c r="I6" s="224" t="s">
        <v>23</v>
      </c>
      <c r="J6" s="131" t="s">
        <v>39</v>
      </c>
      <c r="K6" s="131" t="s">
        <v>25</v>
      </c>
      <c r="L6" s="131">
        <v>71087510</v>
      </c>
      <c r="M6" s="134" t="s">
        <v>26</v>
      </c>
      <c r="N6" s="169" t="s">
        <v>27</v>
      </c>
      <c r="O6" s="135"/>
      <c r="P6" s="136"/>
      <c r="Q6" s="137"/>
      <c r="R6" s="138"/>
    </row>
    <row r="7" spans="1:18" ht="288" x14ac:dyDescent="0.25">
      <c r="B7" s="230" t="s">
        <v>18</v>
      </c>
      <c r="C7" s="131" t="s">
        <v>37</v>
      </c>
      <c r="D7" s="131"/>
      <c r="E7" s="132">
        <v>1</v>
      </c>
      <c r="F7" s="131" t="s">
        <v>20</v>
      </c>
      <c r="G7" s="219" t="s">
        <v>38</v>
      </c>
      <c r="H7" s="2" t="s">
        <v>40</v>
      </c>
      <c r="I7" s="224" t="s">
        <v>23</v>
      </c>
      <c r="J7" s="131" t="s">
        <v>41</v>
      </c>
      <c r="K7" s="131" t="s">
        <v>25</v>
      </c>
      <c r="L7" s="131">
        <v>71083633</v>
      </c>
      <c r="M7" s="134" t="s">
        <v>26</v>
      </c>
      <c r="N7" s="169" t="s">
        <v>27</v>
      </c>
      <c r="O7" s="143"/>
      <c r="P7" s="145"/>
      <c r="Q7" s="137"/>
      <c r="R7" s="138"/>
    </row>
    <row r="8" spans="1:18" ht="288" x14ac:dyDescent="0.25">
      <c r="B8" s="230" t="s">
        <v>18</v>
      </c>
      <c r="C8" s="131" t="s">
        <v>37</v>
      </c>
      <c r="D8" s="142"/>
      <c r="E8" s="141">
        <v>1</v>
      </c>
      <c r="F8" s="131" t="s">
        <v>20</v>
      </c>
      <c r="G8" s="219" t="s">
        <v>42</v>
      </c>
      <c r="H8" s="2" t="s">
        <v>40</v>
      </c>
      <c r="I8" s="224" t="s">
        <v>23</v>
      </c>
      <c r="J8" s="131" t="s">
        <v>43</v>
      </c>
      <c r="K8" s="131" t="s">
        <v>25</v>
      </c>
      <c r="L8" s="131">
        <v>71086281</v>
      </c>
      <c r="M8" s="134" t="s">
        <v>26</v>
      </c>
      <c r="N8" s="169" t="s">
        <v>27</v>
      </c>
      <c r="O8" s="143"/>
      <c r="P8" s="145"/>
      <c r="Q8" s="137"/>
      <c r="R8" s="138"/>
    </row>
    <row r="9" spans="1:18" ht="288" x14ac:dyDescent="0.25">
      <c r="B9" s="230" t="s">
        <v>18</v>
      </c>
      <c r="C9" s="131" t="s">
        <v>37</v>
      </c>
      <c r="D9" s="142"/>
      <c r="E9" s="141">
        <v>1</v>
      </c>
      <c r="F9" s="131" t="s">
        <v>20</v>
      </c>
      <c r="G9" s="219" t="s">
        <v>44</v>
      </c>
      <c r="H9" s="2" t="s">
        <v>40</v>
      </c>
      <c r="I9" s="224" t="s">
        <v>23</v>
      </c>
      <c r="J9" s="131" t="s">
        <v>45</v>
      </c>
      <c r="K9" s="131" t="s">
        <v>25</v>
      </c>
      <c r="L9" s="131">
        <v>71083631</v>
      </c>
      <c r="M9" s="134" t="s">
        <v>26</v>
      </c>
      <c r="N9" s="169" t="s">
        <v>27</v>
      </c>
      <c r="O9" s="143"/>
      <c r="P9" s="145"/>
      <c r="Q9" s="137"/>
      <c r="R9" s="138"/>
    </row>
    <row r="10" spans="1:18" ht="288" x14ac:dyDescent="0.25">
      <c r="B10" s="230" t="s">
        <v>18</v>
      </c>
      <c r="C10" s="131" t="s">
        <v>37</v>
      </c>
      <c r="D10" s="140"/>
      <c r="E10" s="141">
        <v>1</v>
      </c>
      <c r="F10" s="131" t="s">
        <v>20</v>
      </c>
      <c r="G10" s="219" t="s">
        <v>44</v>
      </c>
      <c r="H10" s="2" t="s">
        <v>40</v>
      </c>
      <c r="I10" s="224" t="s">
        <v>23</v>
      </c>
      <c r="J10" s="131" t="s">
        <v>46</v>
      </c>
      <c r="K10" s="131" t="s">
        <v>25</v>
      </c>
      <c r="L10" s="131">
        <v>71085532</v>
      </c>
      <c r="M10" s="134" t="s">
        <v>26</v>
      </c>
      <c r="N10" s="169" t="s">
        <v>27</v>
      </c>
      <c r="O10" s="144"/>
      <c r="P10" s="145"/>
      <c r="Q10" s="137"/>
      <c r="R10" s="138"/>
    </row>
    <row r="11" spans="1:18" ht="43.15" x14ac:dyDescent="0.25">
      <c r="B11" s="231" t="s">
        <v>47</v>
      </c>
      <c r="C11" s="171" t="s">
        <v>48</v>
      </c>
      <c r="D11" s="172"/>
      <c r="E11" s="173">
        <v>1</v>
      </c>
      <c r="F11" s="174"/>
      <c r="G11" s="171" t="s">
        <v>49</v>
      </c>
      <c r="H11" s="218" t="s">
        <v>50</v>
      </c>
      <c r="I11" s="225" t="s">
        <v>51</v>
      </c>
      <c r="J11" s="143" t="s">
        <v>52</v>
      </c>
      <c r="K11" s="143" t="s">
        <v>53</v>
      </c>
      <c r="L11" s="131">
        <v>71078139</v>
      </c>
      <c r="M11" s="134" t="s">
        <v>26</v>
      </c>
      <c r="N11" s="169" t="s">
        <v>27</v>
      </c>
      <c r="O11" s="144"/>
      <c r="P11" s="145"/>
      <c r="Q11" s="137"/>
      <c r="R11" s="138"/>
    </row>
    <row r="12" spans="1:18" ht="43.15" x14ac:dyDescent="0.25">
      <c r="B12" s="231" t="s">
        <v>47</v>
      </c>
      <c r="C12" s="131" t="s">
        <v>34</v>
      </c>
      <c r="D12" s="172"/>
      <c r="E12" s="173">
        <v>1</v>
      </c>
      <c r="F12" s="174"/>
      <c r="G12" s="171" t="s">
        <v>54</v>
      </c>
      <c r="H12" s="218" t="s">
        <v>55</v>
      </c>
      <c r="I12" s="225" t="s">
        <v>51</v>
      </c>
      <c r="J12" s="143" t="s">
        <v>52</v>
      </c>
      <c r="K12" s="143" t="s">
        <v>53</v>
      </c>
      <c r="L12" s="131">
        <v>71076692</v>
      </c>
      <c r="M12" s="134" t="s">
        <v>26</v>
      </c>
      <c r="N12" s="169" t="s">
        <v>27</v>
      </c>
      <c r="O12" s="144"/>
      <c r="P12" s="145"/>
      <c r="Q12" s="137"/>
      <c r="R12" s="138"/>
    </row>
    <row r="13" spans="1:18" ht="43.15" x14ac:dyDescent="0.25">
      <c r="B13" s="231" t="s">
        <v>47</v>
      </c>
      <c r="C13" s="131" t="s">
        <v>34</v>
      </c>
      <c r="D13" s="172"/>
      <c r="E13" s="173">
        <v>1</v>
      </c>
      <c r="F13" s="174"/>
      <c r="G13" s="171" t="s">
        <v>54</v>
      </c>
      <c r="H13" s="218" t="s">
        <v>55</v>
      </c>
      <c r="I13" s="225" t="s">
        <v>51</v>
      </c>
      <c r="J13" s="143" t="s">
        <v>52</v>
      </c>
      <c r="K13" s="143" t="s">
        <v>53</v>
      </c>
      <c r="L13" s="131">
        <v>71083631</v>
      </c>
      <c r="M13" s="134" t="s">
        <v>26</v>
      </c>
      <c r="N13" s="169" t="s">
        <v>27</v>
      </c>
      <c r="O13" s="143"/>
      <c r="P13" s="145"/>
      <c r="Q13" s="137"/>
      <c r="R13" s="138"/>
    </row>
    <row r="14" spans="1:18" ht="57.6" x14ac:dyDescent="0.25">
      <c r="B14" s="231" t="s">
        <v>47</v>
      </c>
      <c r="C14" s="175" t="s">
        <v>56</v>
      </c>
      <c r="D14" s="176"/>
      <c r="E14" s="177">
        <v>1</v>
      </c>
      <c r="F14" s="174"/>
      <c r="G14" s="171" t="s">
        <v>57</v>
      </c>
      <c r="H14" s="218" t="s">
        <v>58</v>
      </c>
      <c r="I14" s="226" t="s">
        <v>59</v>
      </c>
      <c r="J14" s="143" t="s">
        <v>52</v>
      </c>
      <c r="K14" s="143" t="s">
        <v>53</v>
      </c>
      <c r="L14" s="131" t="s">
        <v>59</v>
      </c>
      <c r="M14" s="134" t="s">
        <v>26</v>
      </c>
      <c r="N14" s="169" t="s">
        <v>27</v>
      </c>
      <c r="O14" s="144"/>
      <c r="P14" s="145"/>
      <c r="Q14" s="137"/>
      <c r="R14" s="138"/>
    </row>
    <row r="15" spans="1:18" ht="43.15" x14ac:dyDescent="0.25">
      <c r="B15" s="231" t="s">
        <v>47</v>
      </c>
      <c r="C15" s="175" t="s">
        <v>60</v>
      </c>
      <c r="D15" s="175"/>
      <c r="E15" s="177">
        <v>1</v>
      </c>
      <c r="F15" s="174"/>
      <c r="G15" s="171" t="s">
        <v>61</v>
      </c>
      <c r="H15" s="218" t="s">
        <v>62</v>
      </c>
      <c r="I15" s="226" t="s">
        <v>59</v>
      </c>
      <c r="J15" s="143" t="s">
        <v>52</v>
      </c>
      <c r="K15" s="143" t="s">
        <v>53</v>
      </c>
      <c r="L15" s="131" t="s">
        <v>59</v>
      </c>
      <c r="M15" s="134" t="s">
        <v>26</v>
      </c>
      <c r="N15" s="169" t="s">
        <v>27</v>
      </c>
      <c r="O15" s="143"/>
      <c r="P15" s="145"/>
      <c r="Q15" s="137"/>
      <c r="R15" s="138"/>
    </row>
    <row r="16" spans="1:18" ht="43.15" x14ac:dyDescent="0.25">
      <c r="B16" s="231" t="s">
        <v>47</v>
      </c>
      <c r="C16" s="139" t="s">
        <v>63</v>
      </c>
      <c r="D16" s="142"/>
      <c r="E16" s="141">
        <v>1</v>
      </c>
      <c r="F16" s="142"/>
      <c r="G16" s="216" t="s">
        <v>64</v>
      </c>
      <c r="H16" s="138" t="s">
        <v>65</v>
      </c>
      <c r="I16" s="226" t="s">
        <v>59</v>
      </c>
      <c r="J16" s="143" t="s">
        <v>66</v>
      </c>
      <c r="K16" s="143" t="s">
        <v>53</v>
      </c>
      <c r="L16" s="131" t="s">
        <v>59</v>
      </c>
      <c r="M16" s="134" t="s">
        <v>26</v>
      </c>
      <c r="N16" s="169" t="s">
        <v>27</v>
      </c>
      <c r="O16" s="143"/>
      <c r="P16" s="145"/>
      <c r="Q16" s="137"/>
      <c r="R16" s="138"/>
    </row>
    <row r="17" spans="2:18" ht="57.6" x14ac:dyDescent="0.25">
      <c r="B17" s="231" t="s">
        <v>47</v>
      </c>
      <c r="C17" s="139" t="s">
        <v>67</v>
      </c>
      <c r="D17" s="142"/>
      <c r="E17" s="141">
        <v>1</v>
      </c>
      <c r="F17" s="142"/>
      <c r="G17" s="216" t="s">
        <v>68</v>
      </c>
      <c r="H17" s="138" t="s">
        <v>69</v>
      </c>
      <c r="I17" s="226" t="s">
        <v>59</v>
      </c>
      <c r="J17" s="143" t="s">
        <v>52</v>
      </c>
      <c r="K17" s="143" t="s">
        <v>53</v>
      </c>
      <c r="L17" s="131" t="s">
        <v>59</v>
      </c>
      <c r="M17" s="134" t="s">
        <v>26</v>
      </c>
      <c r="N17" s="169" t="s">
        <v>27</v>
      </c>
      <c r="O17" s="143"/>
      <c r="P17" s="145"/>
      <c r="Q17" s="137"/>
      <c r="R17" s="138"/>
    </row>
    <row r="18" spans="2:18" ht="28.9" x14ac:dyDescent="0.25">
      <c r="B18" s="231" t="s">
        <v>47</v>
      </c>
      <c r="C18" s="139" t="s">
        <v>19</v>
      </c>
      <c r="D18" s="142"/>
      <c r="E18" s="141">
        <v>1</v>
      </c>
      <c r="F18" s="142"/>
      <c r="G18" s="216" t="s">
        <v>70</v>
      </c>
      <c r="H18" s="138" t="s">
        <v>62</v>
      </c>
      <c r="I18" s="226" t="s">
        <v>59</v>
      </c>
      <c r="J18" s="143" t="s">
        <v>52</v>
      </c>
      <c r="K18" s="143" t="s">
        <v>53</v>
      </c>
      <c r="L18" s="131" t="s">
        <v>59</v>
      </c>
      <c r="M18" s="134" t="s">
        <v>26</v>
      </c>
      <c r="N18" s="169" t="s">
        <v>27</v>
      </c>
      <c r="O18" s="143"/>
      <c r="P18" s="146"/>
      <c r="Q18" s="137"/>
      <c r="R18" s="138"/>
    </row>
    <row r="19" spans="2:18" ht="72" x14ac:dyDescent="0.25">
      <c r="B19" s="231" t="s">
        <v>47</v>
      </c>
      <c r="C19" s="139" t="s">
        <v>71</v>
      </c>
      <c r="D19" s="142"/>
      <c r="E19" s="141">
        <v>1</v>
      </c>
      <c r="F19" s="142"/>
      <c r="G19" s="216" t="s">
        <v>72</v>
      </c>
      <c r="H19" s="138" t="s">
        <v>73</v>
      </c>
      <c r="I19" s="226" t="s">
        <v>59</v>
      </c>
      <c r="J19" s="143" t="s">
        <v>52</v>
      </c>
      <c r="K19" s="143" t="s">
        <v>53</v>
      </c>
      <c r="L19" s="131" t="s">
        <v>59</v>
      </c>
      <c r="M19" s="134" t="s">
        <v>26</v>
      </c>
      <c r="N19" s="169" t="s">
        <v>27</v>
      </c>
      <c r="O19" s="143"/>
      <c r="P19" s="146"/>
      <c r="Q19" s="137"/>
      <c r="R19" s="138"/>
    </row>
    <row r="20" spans="2:18" ht="86.45" x14ac:dyDescent="0.25">
      <c r="B20" s="142" t="s">
        <v>74</v>
      </c>
      <c r="C20" s="139" t="s">
        <v>75</v>
      </c>
      <c r="D20" s="140"/>
      <c r="E20" s="147">
        <v>1</v>
      </c>
      <c r="F20" s="140"/>
      <c r="G20" s="220" t="s">
        <v>76</v>
      </c>
      <c r="H20" s="138" t="s">
        <v>77</v>
      </c>
      <c r="I20" s="224" t="s">
        <v>23</v>
      </c>
      <c r="J20" s="143" t="s">
        <v>78</v>
      </c>
      <c r="K20" s="143" t="s">
        <v>79</v>
      </c>
      <c r="L20" s="131">
        <v>71086274</v>
      </c>
      <c r="M20" s="134" t="s">
        <v>26</v>
      </c>
      <c r="N20" s="169" t="s">
        <v>27</v>
      </c>
      <c r="O20" s="148"/>
      <c r="P20" s="146"/>
      <c r="Q20" s="137"/>
      <c r="R20" s="149"/>
    </row>
    <row r="21" spans="2:18" ht="172.9" x14ac:dyDescent="0.25">
      <c r="B21" s="142" t="s">
        <v>74</v>
      </c>
      <c r="C21" s="139" t="s">
        <v>80</v>
      </c>
      <c r="D21" s="35"/>
      <c r="E21" s="153">
        <v>1</v>
      </c>
      <c r="F21" s="35"/>
      <c r="G21" s="75" t="s">
        <v>81</v>
      </c>
      <c r="H21" s="138" t="s">
        <v>82</v>
      </c>
      <c r="I21" s="227" t="s">
        <v>83</v>
      </c>
      <c r="J21" s="143" t="s">
        <v>84</v>
      </c>
      <c r="K21" s="143" t="s">
        <v>85</v>
      </c>
      <c r="L21" s="131">
        <v>71081447</v>
      </c>
      <c r="M21" s="134" t="s">
        <v>26</v>
      </c>
      <c r="N21" s="169" t="s">
        <v>27</v>
      </c>
      <c r="O21" s="145"/>
      <c r="P21" s="154"/>
      <c r="Q21" s="137"/>
      <c r="R21" s="70"/>
    </row>
    <row r="22" spans="2:18" ht="129.6" x14ac:dyDescent="0.25">
      <c r="B22" s="142" t="s">
        <v>74</v>
      </c>
      <c r="C22" s="139" t="s">
        <v>86</v>
      </c>
      <c r="D22" s="35"/>
      <c r="E22" s="153">
        <v>1</v>
      </c>
      <c r="F22" s="35"/>
      <c r="G22" s="37" t="s">
        <v>87</v>
      </c>
      <c r="H22" s="138" t="s">
        <v>88</v>
      </c>
      <c r="I22" s="227" t="s">
        <v>83</v>
      </c>
      <c r="J22" s="143" t="s">
        <v>89</v>
      </c>
      <c r="K22" s="143" t="s">
        <v>85</v>
      </c>
      <c r="L22" s="131">
        <v>71089397</v>
      </c>
      <c r="M22" s="134" t="s">
        <v>26</v>
      </c>
      <c r="N22" s="169" t="s">
        <v>27</v>
      </c>
      <c r="O22" s="145"/>
      <c r="P22" s="154"/>
      <c r="Q22" s="137"/>
      <c r="R22" s="70"/>
    </row>
    <row r="23" spans="2:18" ht="14.45" x14ac:dyDescent="0.25">
      <c r="B23" s="258" t="s">
        <v>74</v>
      </c>
      <c r="C23" s="258" t="s">
        <v>90</v>
      </c>
      <c r="D23" s="259"/>
      <c r="E23" s="260">
        <v>1</v>
      </c>
      <c r="F23" s="259"/>
      <c r="G23" s="257"/>
      <c r="H23" s="241"/>
      <c r="I23" s="261" t="s">
        <v>59</v>
      </c>
      <c r="J23" s="262" t="s">
        <v>91</v>
      </c>
      <c r="K23" s="262" t="s">
        <v>92</v>
      </c>
      <c r="L23" s="263" t="s">
        <v>59</v>
      </c>
      <c r="M23" s="264" t="s">
        <v>26</v>
      </c>
      <c r="N23" s="265" t="s">
        <v>27</v>
      </c>
      <c r="O23" s="145"/>
      <c r="P23" s="154"/>
      <c r="Q23" s="137"/>
      <c r="R23" s="138"/>
    </row>
    <row r="24" spans="2:18" ht="57.6" x14ac:dyDescent="0.25">
      <c r="B24" s="142" t="s">
        <v>74</v>
      </c>
      <c r="C24" s="139" t="s">
        <v>93</v>
      </c>
      <c r="D24" s="178"/>
      <c r="E24" s="179">
        <v>1</v>
      </c>
      <c r="F24" s="178"/>
      <c r="G24" s="37" t="s">
        <v>94</v>
      </c>
      <c r="H24" s="138" t="s">
        <v>95</v>
      </c>
      <c r="I24" s="225" t="s">
        <v>51</v>
      </c>
      <c r="J24" s="143" t="s">
        <v>96</v>
      </c>
      <c r="K24" s="143" t="s">
        <v>92</v>
      </c>
      <c r="L24" s="131">
        <v>71076910</v>
      </c>
      <c r="M24" s="134" t="s">
        <v>26</v>
      </c>
      <c r="N24" s="169" t="s">
        <v>27</v>
      </c>
      <c r="O24" s="168"/>
      <c r="P24" s="154"/>
      <c r="Q24" s="137"/>
      <c r="R24" s="70"/>
    </row>
    <row r="25" spans="2:18" ht="86.45" x14ac:dyDescent="0.25">
      <c r="B25" s="142" t="s">
        <v>74</v>
      </c>
      <c r="C25" s="139" t="s">
        <v>97</v>
      </c>
      <c r="D25" s="35"/>
      <c r="E25" s="153">
        <v>1</v>
      </c>
      <c r="F25" s="35"/>
      <c r="G25" s="75" t="s">
        <v>98</v>
      </c>
      <c r="H25" s="138" t="s">
        <v>99</v>
      </c>
      <c r="I25" s="225" t="s">
        <v>51</v>
      </c>
      <c r="J25" s="143" t="s">
        <v>100</v>
      </c>
      <c r="K25" s="143" t="s">
        <v>85</v>
      </c>
      <c r="L25" s="131">
        <v>71081446</v>
      </c>
      <c r="M25" s="134" t="s">
        <v>26</v>
      </c>
      <c r="N25" s="169" t="s">
        <v>27</v>
      </c>
      <c r="O25" s="142"/>
      <c r="P25" s="155"/>
      <c r="Q25" s="156"/>
      <c r="R25" s="138"/>
    </row>
    <row r="26" spans="2:18" ht="158.44999999999999" x14ac:dyDescent="0.25">
      <c r="B26" s="142" t="s">
        <v>74</v>
      </c>
      <c r="C26" s="139" t="s">
        <v>97</v>
      </c>
      <c r="D26" s="35"/>
      <c r="E26" s="153">
        <v>1</v>
      </c>
      <c r="F26" s="35"/>
      <c r="G26" s="37" t="s">
        <v>87</v>
      </c>
      <c r="H26" s="138" t="s">
        <v>101</v>
      </c>
      <c r="I26" s="225" t="s">
        <v>51</v>
      </c>
      <c r="J26" s="143" t="s">
        <v>102</v>
      </c>
      <c r="K26" s="143" t="s">
        <v>85</v>
      </c>
      <c r="L26" s="131">
        <v>71077026</v>
      </c>
      <c r="M26" s="134" t="s">
        <v>26</v>
      </c>
      <c r="N26" s="169" t="s">
        <v>27</v>
      </c>
      <c r="O26" s="142"/>
      <c r="P26" s="155"/>
      <c r="Q26" s="156"/>
      <c r="R26" s="138"/>
    </row>
    <row r="27" spans="2:18" ht="158.44999999999999" x14ac:dyDescent="0.25">
      <c r="B27" s="142" t="s">
        <v>74</v>
      </c>
      <c r="C27" s="139" t="s">
        <v>103</v>
      </c>
      <c r="D27" s="35"/>
      <c r="E27" s="153">
        <v>1</v>
      </c>
      <c r="F27" s="35"/>
      <c r="G27" s="152" t="s">
        <v>104</v>
      </c>
      <c r="H27" s="138" t="s">
        <v>105</v>
      </c>
      <c r="I27" s="226" t="s">
        <v>106</v>
      </c>
      <c r="J27" s="143" t="s">
        <v>107</v>
      </c>
      <c r="K27" s="143" t="s">
        <v>108</v>
      </c>
      <c r="L27" s="131">
        <v>71077206</v>
      </c>
      <c r="M27" s="134" t="s">
        <v>26</v>
      </c>
      <c r="N27" s="169" t="s">
        <v>27</v>
      </c>
      <c r="O27" s="142"/>
      <c r="P27" s="155"/>
      <c r="Q27" s="137"/>
      <c r="R27" s="70"/>
    </row>
    <row r="28" spans="2:18" ht="158.44999999999999" x14ac:dyDescent="0.25">
      <c r="B28" s="142" t="s">
        <v>74</v>
      </c>
      <c r="C28" s="139" t="s">
        <v>103</v>
      </c>
      <c r="D28" s="35"/>
      <c r="E28" s="153">
        <v>1</v>
      </c>
      <c r="F28" s="35"/>
      <c r="G28" s="152" t="s">
        <v>104</v>
      </c>
      <c r="H28" s="138" t="s">
        <v>105</v>
      </c>
      <c r="I28" s="226" t="s">
        <v>106</v>
      </c>
      <c r="J28" s="143" t="s">
        <v>109</v>
      </c>
      <c r="K28" s="143" t="s">
        <v>108</v>
      </c>
      <c r="L28" s="131">
        <v>71080030</v>
      </c>
      <c r="M28" s="134" t="s">
        <v>26</v>
      </c>
      <c r="N28" s="169" t="s">
        <v>27</v>
      </c>
      <c r="O28" s="142"/>
      <c r="P28" s="155"/>
      <c r="Q28" s="137"/>
      <c r="R28" s="138"/>
    </row>
    <row r="29" spans="2:18" ht="43.15" x14ac:dyDescent="0.25">
      <c r="B29" s="142" t="s">
        <v>74</v>
      </c>
      <c r="C29" s="139" t="s">
        <v>110</v>
      </c>
      <c r="D29" s="35"/>
      <c r="E29" s="153">
        <v>1</v>
      </c>
      <c r="F29" s="35"/>
      <c r="G29" s="37" t="s">
        <v>111</v>
      </c>
      <c r="H29" s="138" t="s">
        <v>112</v>
      </c>
      <c r="I29" s="226" t="s">
        <v>113</v>
      </c>
      <c r="J29" s="143" t="s">
        <v>114</v>
      </c>
      <c r="K29" s="143" t="s">
        <v>92</v>
      </c>
      <c r="L29" s="131">
        <v>71079074</v>
      </c>
      <c r="M29" s="134" t="s">
        <v>26</v>
      </c>
      <c r="N29" s="169" t="s">
        <v>27</v>
      </c>
      <c r="O29" s="142"/>
      <c r="P29" s="155"/>
      <c r="Q29" s="137"/>
      <c r="R29" s="70"/>
    </row>
    <row r="30" spans="2:18" ht="57.6" x14ac:dyDescent="0.25">
      <c r="B30" s="142" t="s">
        <v>74</v>
      </c>
      <c r="C30" s="139" t="s">
        <v>110</v>
      </c>
      <c r="D30" s="35"/>
      <c r="E30" s="153">
        <v>1</v>
      </c>
      <c r="F30" s="35"/>
      <c r="G30" s="37" t="s">
        <v>94</v>
      </c>
      <c r="H30" s="138" t="s">
        <v>95</v>
      </c>
      <c r="I30" s="225" t="s">
        <v>51</v>
      </c>
      <c r="J30" s="143" t="s">
        <v>115</v>
      </c>
      <c r="K30" s="143" t="s">
        <v>92</v>
      </c>
      <c r="L30" s="131">
        <v>71076719</v>
      </c>
      <c r="M30" s="134" t="s">
        <v>26</v>
      </c>
      <c r="N30" s="169" t="s">
        <v>27</v>
      </c>
      <c r="O30" s="142"/>
      <c r="P30" s="155"/>
      <c r="Q30" s="137"/>
      <c r="R30" s="138"/>
    </row>
    <row r="31" spans="2:18" ht="72" x14ac:dyDescent="0.25">
      <c r="B31" s="142" t="s">
        <v>74</v>
      </c>
      <c r="C31" s="139" t="s">
        <v>34</v>
      </c>
      <c r="D31" s="35"/>
      <c r="E31" s="153">
        <v>1</v>
      </c>
      <c r="F31" s="35"/>
      <c r="G31" s="221" t="s">
        <v>116</v>
      </c>
      <c r="H31" s="138" t="s">
        <v>112</v>
      </c>
      <c r="I31" s="226" t="s">
        <v>113</v>
      </c>
      <c r="J31" s="143" t="s">
        <v>117</v>
      </c>
      <c r="K31" s="143" t="s">
        <v>92</v>
      </c>
      <c r="L31" s="131">
        <v>71079225</v>
      </c>
      <c r="M31" s="134" t="s">
        <v>26</v>
      </c>
      <c r="N31" s="169" t="s">
        <v>27</v>
      </c>
      <c r="O31" s="142"/>
      <c r="P31" s="155"/>
      <c r="Q31" s="137"/>
      <c r="R31" s="70"/>
    </row>
    <row r="32" spans="2:18" ht="57.6" x14ac:dyDescent="0.25">
      <c r="B32" s="142" t="s">
        <v>74</v>
      </c>
      <c r="C32" s="139" t="s">
        <v>34</v>
      </c>
      <c r="D32" s="35"/>
      <c r="E32" s="153">
        <v>1</v>
      </c>
      <c r="F32" s="35"/>
      <c r="G32" s="37" t="s">
        <v>118</v>
      </c>
      <c r="H32" s="138" t="s">
        <v>119</v>
      </c>
      <c r="I32" s="226" t="s">
        <v>113</v>
      </c>
      <c r="J32" s="143" t="s">
        <v>120</v>
      </c>
      <c r="K32" s="143" t="s">
        <v>92</v>
      </c>
      <c r="L32" s="131">
        <v>71079454</v>
      </c>
      <c r="M32" s="134" t="s">
        <v>26</v>
      </c>
      <c r="N32" s="169" t="s">
        <v>27</v>
      </c>
      <c r="O32" s="142"/>
      <c r="P32" s="155"/>
      <c r="Q32" s="137"/>
      <c r="R32" s="138"/>
    </row>
    <row r="33" spans="2:18" ht="86.45" x14ac:dyDescent="0.25">
      <c r="B33" s="142" t="s">
        <v>74</v>
      </c>
      <c r="C33" s="139" t="s">
        <v>34</v>
      </c>
      <c r="D33" s="35"/>
      <c r="E33" s="153">
        <v>1</v>
      </c>
      <c r="F33" s="35"/>
      <c r="G33" s="37" t="s">
        <v>121</v>
      </c>
      <c r="H33" s="138" t="s">
        <v>95</v>
      </c>
      <c r="I33" s="227" t="s">
        <v>106</v>
      </c>
      <c r="J33" s="143" t="s">
        <v>122</v>
      </c>
      <c r="K33" s="143" t="s">
        <v>92</v>
      </c>
      <c r="L33" s="131">
        <v>71078874</v>
      </c>
      <c r="M33" s="134" t="s">
        <v>26</v>
      </c>
      <c r="N33" s="169" t="s">
        <v>27</v>
      </c>
      <c r="O33" s="142"/>
      <c r="P33" s="155"/>
      <c r="Q33" s="137"/>
      <c r="R33" s="138"/>
    </row>
    <row r="34" spans="2:18" ht="43.15" x14ac:dyDescent="0.25">
      <c r="B34" s="142" t="s">
        <v>74</v>
      </c>
      <c r="C34" s="139" t="s">
        <v>37</v>
      </c>
      <c r="D34" s="178"/>
      <c r="E34" s="179">
        <v>1</v>
      </c>
      <c r="F34" s="178"/>
      <c r="G34" s="37" t="s">
        <v>123</v>
      </c>
      <c r="H34" s="138" t="s">
        <v>119</v>
      </c>
      <c r="I34" s="226" t="s">
        <v>124</v>
      </c>
      <c r="J34" s="143" t="s">
        <v>125</v>
      </c>
      <c r="K34" s="143" t="s">
        <v>92</v>
      </c>
      <c r="L34" s="131">
        <v>71088111</v>
      </c>
      <c r="M34" s="134" t="s">
        <v>26</v>
      </c>
      <c r="N34" s="169" t="s">
        <v>27</v>
      </c>
      <c r="O34" s="142"/>
      <c r="P34" s="155"/>
      <c r="Q34" s="137"/>
      <c r="R34" s="70"/>
    </row>
    <row r="35" spans="2:18" ht="43.15" x14ac:dyDescent="0.25">
      <c r="B35" s="142" t="s">
        <v>74</v>
      </c>
      <c r="C35" s="139" t="s">
        <v>37</v>
      </c>
      <c r="D35" s="157"/>
      <c r="E35" s="150">
        <v>1</v>
      </c>
      <c r="F35" s="70"/>
      <c r="G35" s="37" t="s">
        <v>123</v>
      </c>
      <c r="H35" s="138" t="s">
        <v>119</v>
      </c>
      <c r="I35" s="225" t="s">
        <v>51</v>
      </c>
      <c r="J35" s="143" t="s">
        <v>126</v>
      </c>
      <c r="K35" s="143" t="s">
        <v>92</v>
      </c>
      <c r="L35" s="131">
        <v>71088649</v>
      </c>
      <c r="M35" s="134" t="s">
        <v>26</v>
      </c>
      <c r="N35" s="169" t="s">
        <v>27</v>
      </c>
      <c r="O35" s="158"/>
      <c r="P35" s="151"/>
      <c r="Q35" s="137"/>
      <c r="R35" s="138"/>
    </row>
    <row r="36" spans="2:18" ht="43.15" x14ac:dyDescent="0.25">
      <c r="B36" s="142" t="s">
        <v>74</v>
      </c>
      <c r="C36" s="139" t="s">
        <v>37</v>
      </c>
      <c r="D36" s="160"/>
      <c r="E36" s="161">
        <v>1</v>
      </c>
      <c r="F36" s="159"/>
      <c r="G36" s="37" t="s">
        <v>111</v>
      </c>
      <c r="H36" s="138" t="s">
        <v>112</v>
      </c>
      <c r="I36" s="226" t="s">
        <v>113</v>
      </c>
      <c r="J36" s="143" t="s">
        <v>109</v>
      </c>
      <c r="K36" s="143" t="s">
        <v>92</v>
      </c>
      <c r="L36" s="131">
        <v>71087512</v>
      </c>
      <c r="M36" s="134" t="s">
        <v>26</v>
      </c>
      <c r="N36" s="169" t="s">
        <v>27</v>
      </c>
      <c r="O36" s="162"/>
      <c r="P36" s="154"/>
      <c r="Q36" s="137"/>
      <c r="R36" s="138"/>
    </row>
    <row r="37" spans="2:18" ht="43.15" x14ac:dyDescent="0.25">
      <c r="B37" s="142" t="s">
        <v>74</v>
      </c>
      <c r="C37" s="139" t="s">
        <v>37</v>
      </c>
      <c r="D37" s="163"/>
      <c r="E37" s="141">
        <v>1</v>
      </c>
      <c r="F37" s="164"/>
      <c r="G37" s="37" t="s">
        <v>111</v>
      </c>
      <c r="H37" s="138" t="s">
        <v>112</v>
      </c>
      <c r="I37" s="226" t="s">
        <v>113</v>
      </c>
      <c r="J37" s="143" t="s">
        <v>109</v>
      </c>
      <c r="K37" s="143" t="s">
        <v>92</v>
      </c>
      <c r="L37" s="131">
        <v>71087513</v>
      </c>
      <c r="M37" s="134" t="s">
        <v>26</v>
      </c>
      <c r="N37" s="169" t="s">
        <v>27</v>
      </c>
      <c r="O37" s="165"/>
      <c r="P37" s="145"/>
      <c r="Q37" s="137"/>
      <c r="R37" s="138"/>
    </row>
    <row r="38" spans="2:18" ht="115.15" x14ac:dyDescent="0.25">
      <c r="B38" s="142" t="s">
        <v>74</v>
      </c>
      <c r="C38" s="139" t="s">
        <v>127</v>
      </c>
      <c r="D38" s="142"/>
      <c r="E38" s="141">
        <v>1</v>
      </c>
      <c r="F38" s="142"/>
      <c r="G38" s="37" t="s">
        <v>128</v>
      </c>
      <c r="H38" s="138" t="s">
        <v>129</v>
      </c>
      <c r="I38" s="227" t="s">
        <v>106</v>
      </c>
      <c r="J38" s="143" t="s">
        <v>109</v>
      </c>
      <c r="K38" s="143" t="s">
        <v>85</v>
      </c>
      <c r="L38" s="131">
        <v>71077214</v>
      </c>
      <c r="M38" s="134" t="s">
        <v>26</v>
      </c>
      <c r="N38" s="169" t="s">
        <v>27</v>
      </c>
      <c r="O38" s="165"/>
      <c r="P38" s="145"/>
      <c r="Q38" s="137"/>
      <c r="R38" s="138"/>
    </row>
    <row r="39" spans="2:18" ht="115.15" x14ac:dyDescent="0.25">
      <c r="B39" s="142" t="s">
        <v>74</v>
      </c>
      <c r="C39" s="139" t="s">
        <v>127</v>
      </c>
      <c r="D39" s="142"/>
      <c r="E39" s="141">
        <v>1</v>
      </c>
      <c r="F39" s="142"/>
      <c r="G39" s="37" t="s">
        <v>130</v>
      </c>
      <c r="H39" s="138" t="s">
        <v>129</v>
      </c>
      <c r="I39" s="227" t="s">
        <v>83</v>
      </c>
      <c r="J39" s="143" t="s">
        <v>109</v>
      </c>
      <c r="K39" s="143" t="s">
        <v>85</v>
      </c>
      <c r="L39" s="131">
        <v>71077216</v>
      </c>
      <c r="M39" s="134" t="s">
        <v>26</v>
      </c>
      <c r="N39" s="169" t="s">
        <v>27</v>
      </c>
      <c r="O39" s="165"/>
      <c r="P39" s="145"/>
      <c r="Q39" s="137"/>
      <c r="R39" s="138"/>
    </row>
    <row r="40" spans="2:18" ht="57.6" x14ac:dyDescent="0.25">
      <c r="B40" s="142" t="s">
        <v>74</v>
      </c>
      <c r="C40" s="139" t="s">
        <v>127</v>
      </c>
      <c r="D40" s="142"/>
      <c r="E40" s="141">
        <v>1</v>
      </c>
      <c r="F40" s="142"/>
      <c r="G40" s="75" t="s">
        <v>131</v>
      </c>
      <c r="H40" s="138" t="s">
        <v>132</v>
      </c>
      <c r="I40" s="165" t="s">
        <v>133</v>
      </c>
      <c r="J40" s="143" t="s">
        <v>134</v>
      </c>
      <c r="K40" s="143" t="s">
        <v>135</v>
      </c>
      <c r="L40" s="131">
        <v>71074850</v>
      </c>
      <c r="M40" s="134" t="s">
        <v>26</v>
      </c>
      <c r="N40" s="169" t="s">
        <v>27</v>
      </c>
      <c r="O40" s="165"/>
      <c r="P40" s="151"/>
      <c r="Q40" s="137"/>
      <c r="R40" s="138"/>
    </row>
    <row r="41" spans="2:18" ht="57.6" x14ac:dyDescent="0.25">
      <c r="B41" s="142" t="s">
        <v>74</v>
      </c>
      <c r="C41" s="139" t="s">
        <v>127</v>
      </c>
      <c r="D41" s="180"/>
      <c r="E41" s="141">
        <v>1</v>
      </c>
      <c r="F41" s="180"/>
      <c r="G41" s="75" t="s">
        <v>136</v>
      </c>
      <c r="H41" s="138" t="s">
        <v>132</v>
      </c>
      <c r="I41" s="165" t="s">
        <v>106</v>
      </c>
      <c r="J41" s="143" t="s">
        <v>137</v>
      </c>
      <c r="K41" s="143" t="s">
        <v>135</v>
      </c>
      <c r="L41" s="131">
        <v>71081654</v>
      </c>
      <c r="M41" s="134" t="s">
        <v>26</v>
      </c>
      <c r="N41" s="169" t="s">
        <v>27</v>
      </c>
      <c r="O41" s="181"/>
      <c r="P41" s="182"/>
      <c r="Q41" s="137"/>
      <c r="R41" s="70"/>
    </row>
    <row r="42" spans="2:18" ht="43.15" x14ac:dyDescent="0.25">
      <c r="B42" s="140" t="s">
        <v>138</v>
      </c>
      <c r="C42" s="139" t="s">
        <v>139</v>
      </c>
      <c r="D42" s="140"/>
      <c r="E42" s="147">
        <v>1</v>
      </c>
      <c r="F42" s="140"/>
      <c r="G42" s="220" t="s">
        <v>140</v>
      </c>
      <c r="H42" s="138" t="s">
        <v>119</v>
      </c>
      <c r="I42" s="225" t="s">
        <v>51</v>
      </c>
      <c r="J42" s="143" t="s">
        <v>141</v>
      </c>
      <c r="K42" s="143" t="s">
        <v>92</v>
      </c>
      <c r="L42" s="131">
        <v>71076902</v>
      </c>
      <c r="M42" s="134" t="s">
        <v>26</v>
      </c>
      <c r="N42" s="169" t="s">
        <v>27</v>
      </c>
      <c r="O42" s="70"/>
      <c r="P42" s="70"/>
      <c r="Q42" s="183"/>
      <c r="R42" s="138"/>
    </row>
    <row r="43" spans="2:18" ht="172.9" x14ac:dyDescent="0.25">
      <c r="B43" s="140" t="s">
        <v>138</v>
      </c>
      <c r="C43" s="139" t="s">
        <v>142</v>
      </c>
      <c r="D43" s="140"/>
      <c r="E43" s="147">
        <v>1</v>
      </c>
      <c r="F43" s="140"/>
      <c r="G43" s="75" t="s">
        <v>143</v>
      </c>
      <c r="H43" s="138" t="s">
        <v>82</v>
      </c>
      <c r="I43" s="225" t="s">
        <v>51</v>
      </c>
      <c r="J43" s="143" t="s">
        <v>144</v>
      </c>
      <c r="K43" s="143" t="s">
        <v>85</v>
      </c>
      <c r="L43" s="131">
        <v>71081416</v>
      </c>
      <c r="M43" s="134" t="s">
        <v>26</v>
      </c>
      <c r="N43" s="169" t="s">
        <v>27</v>
      </c>
      <c r="O43" s="70"/>
      <c r="P43" s="70"/>
      <c r="Q43" s="137"/>
      <c r="R43" s="138"/>
    </row>
    <row r="44" spans="2:18" ht="86.45" x14ac:dyDescent="0.25">
      <c r="B44" s="140" t="s">
        <v>138</v>
      </c>
      <c r="C44" s="139" t="s">
        <v>142</v>
      </c>
      <c r="D44" s="70"/>
      <c r="E44" s="150">
        <v>1</v>
      </c>
      <c r="F44" s="70"/>
      <c r="G44" s="75" t="s">
        <v>145</v>
      </c>
      <c r="H44" s="138" t="s">
        <v>146</v>
      </c>
      <c r="I44" s="225" t="s">
        <v>51</v>
      </c>
      <c r="J44" s="143" t="s">
        <v>147</v>
      </c>
      <c r="K44" s="143" t="s">
        <v>85</v>
      </c>
      <c r="L44" s="131">
        <v>71081420</v>
      </c>
      <c r="M44" s="134" t="s">
        <v>26</v>
      </c>
      <c r="N44" s="169" t="s">
        <v>27</v>
      </c>
      <c r="O44" s="136"/>
      <c r="P44" s="136"/>
      <c r="Q44" s="37"/>
      <c r="R44" s="152"/>
    </row>
    <row r="45" spans="2:18" ht="172.9" x14ac:dyDescent="0.25">
      <c r="B45" s="140" t="s">
        <v>138</v>
      </c>
      <c r="C45" s="139" t="s">
        <v>142</v>
      </c>
      <c r="D45" s="70"/>
      <c r="E45" s="150">
        <v>1</v>
      </c>
      <c r="F45" s="70"/>
      <c r="G45" s="75" t="s">
        <v>81</v>
      </c>
      <c r="H45" s="138" t="s">
        <v>82</v>
      </c>
      <c r="I45" s="225" t="s">
        <v>51</v>
      </c>
      <c r="J45" s="143" t="s">
        <v>148</v>
      </c>
      <c r="K45" s="143" t="s">
        <v>85</v>
      </c>
      <c r="L45" s="184" t="s">
        <v>149</v>
      </c>
      <c r="M45" s="134" t="s">
        <v>26</v>
      </c>
      <c r="N45" s="169" t="s">
        <v>27</v>
      </c>
      <c r="O45" s="145"/>
      <c r="P45" s="145"/>
      <c r="Q45" s="166"/>
      <c r="R45" s="167"/>
    </row>
    <row r="46" spans="2:18" ht="144" x14ac:dyDescent="0.25">
      <c r="B46" s="140" t="s">
        <v>138</v>
      </c>
      <c r="C46" s="139" t="s">
        <v>150</v>
      </c>
      <c r="D46" s="70"/>
      <c r="E46" s="150">
        <v>1</v>
      </c>
      <c r="F46" s="70"/>
      <c r="G46" s="37" t="s">
        <v>151</v>
      </c>
      <c r="H46" s="138" t="s">
        <v>88</v>
      </c>
      <c r="I46" s="227" t="s">
        <v>83</v>
      </c>
      <c r="J46" s="143" t="s">
        <v>152</v>
      </c>
      <c r="K46" s="143" t="s">
        <v>85</v>
      </c>
      <c r="L46" s="131">
        <v>71077027</v>
      </c>
      <c r="M46" s="134" t="s">
        <v>26</v>
      </c>
      <c r="N46" s="169" t="s">
        <v>27</v>
      </c>
      <c r="O46" s="145"/>
      <c r="P46" s="145"/>
      <c r="Q46" s="166"/>
      <c r="R46" s="167"/>
    </row>
    <row r="47" spans="2:18" ht="115.15" x14ac:dyDescent="0.25">
      <c r="B47" s="140" t="s">
        <v>138</v>
      </c>
      <c r="C47" s="139" t="s">
        <v>97</v>
      </c>
      <c r="D47" s="70"/>
      <c r="E47" s="150">
        <v>1</v>
      </c>
      <c r="F47" s="70"/>
      <c r="G47" s="221" t="s">
        <v>153</v>
      </c>
      <c r="H47" s="138" t="s">
        <v>154</v>
      </c>
      <c r="I47" s="225" t="s">
        <v>51</v>
      </c>
      <c r="J47" s="143" t="s">
        <v>155</v>
      </c>
      <c r="K47" s="143" t="s">
        <v>156</v>
      </c>
      <c r="L47" s="131">
        <v>71081442</v>
      </c>
      <c r="M47" s="134" t="s">
        <v>26</v>
      </c>
      <c r="N47" s="169" t="s">
        <v>27</v>
      </c>
      <c r="O47" s="145"/>
      <c r="P47" s="145"/>
      <c r="Q47" s="166"/>
      <c r="R47" s="167"/>
    </row>
    <row r="48" spans="2:18" ht="115.15" x14ac:dyDescent="0.25">
      <c r="B48" s="140" t="s">
        <v>138</v>
      </c>
      <c r="C48" s="139" t="s">
        <v>97</v>
      </c>
      <c r="D48" s="70"/>
      <c r="E48" s="150">
        <v>1</v>
      </c>
      <c r="F48" s="70"/>
      <c r="G48" s="221" t="s">
        <v>153</v>
      </c>
      <c r="H48" s="138" t="s">
        <v>154</v>
      </c>
      <c r="I48" s="225" t="s">
        <v>51</v>
      </c>
      <c r="J48" s="143" t="s">
        <v>157</v>
      </c>
      <c r="K48" s="143" t="s">
        <v>156</v>
      </c>
      <c r="L48" s="131">
        <v>71081443</v>
      </c>
      <c r="M48" s="134" t="s">
        <v>26</v>
      </c>
      <c r="N48" s="169" t="s">
        <v>27</v>
      </c>
      <c r="O48" s="145"/>
      <c r="P48" s="145"/>
      <c r="Q48" s="166"/>
      <c r="R48" s="167"/>
    </row>
    <row r="49" spans="2:18" ht="129.6" x14ac:dyDescent="0.25">
      <c r="B49" s="140" t="s">
        <v>138</v>
      </c>
      <c r="C49" s="139" t="s">
        <v>158</v>
      </c>
      <c r="D49" s="70"/>
      <c r="E49" s="150">
        <v>1</v>
      </c>
      <c r="F49" s="70"/>
      <c r="G49" s="221" t="s">
        <v>159</v>
      </c>
      <c r="H49" s="138" t="s">
        <v>154</v>
      </c>
      <c r="I49" s="225" t="s">
        <v>51</v>
      </c>
      <c r="J49" s="143" t="s">
        <v>160</v>
      </c>
      <c r="K49" s="143" t="s">
        <v>156</v>
      </c>
      <c r="L49" s="131">
        <v>71081421</v>
      </c>
      <c r="M49" s="134" t="s">
        <v>26</v>
      </c>
      <c r="N49" s="169" t="s">
        <v>27</v>
      </c>
      <c r="O49" s="145"/>
      <c r="P49" s="145"/>
      <c r="Q49" s="166"/>
      <c r="R49" s="167"/>
    </row>
    <row r="50" spans="2:18" ht="158.44999999999999" x14ac:dyDescent="0.25">
      <c r="B50" s="140" t="s">
        <v>138</v>
      </c>
      <c r="C50" s="139" t="s">
        <v>161</v>
      </c>
      <c r="D50" s="70"/>
      <c r="E50" s="150">
        <v>1</v>
      </c>
      <c r="F50" s="70"/>
      <c r="G50" s="235" t="s">
        <v>162</v>
      </c>
      <c r="H50" s="138" t="s">
        <v>163</v>
      </c>
      <c r="I50" s="227" t="s">
        <v>23</v>
      </c>
      <c r="J50" s="143" t="s">
        <v>164</v>
      </c>
      <c r="K50" s="143" t="s">
        <v>165</v>
      </c>
      <c r="L50" s="131">
        <v>71081611</v>
      </c>
      <c r="M50" s="134" t="s">
        <v>26</v>
      </c>
      <c r="N50" s="169" t="s">
        <v>27</v>
      </c>
      <c r="O50" s="145"/>
      <c r="P50" s="145"/>
      <c r="Q50" s="166"/>
      <c r="R50" s="167"/>
    </row>
    <row r="51" spans="2:18" ht="158.44999999999999" x14ac:dyDescent="0.25">
      <c r="B51" s="140" t="s">
        <v>138</v>
      </c>
      <c r="C51" s="139" t="s">
        <v>161</v>
      </c>
      <c r="D51" s="70"/>
      <c r="E51" s="150">
        <v>1</v>
      </c>
      <c r="F51" s="70"/>
      <c r="G51" s="235" t="s">
        <v>162</v>
      </c>
      <c r="H51" s="138" t="s">
        <v>163</v>
      </c>
      <c r="I51" s="225" t="s">
        <v>51</v>
      </c>
      <c r="J51" s="143" t="s">
        <v>166</v>
      </c>
      <c r="K51" s="143" t="s">
        <v>165</v>
      </c>
      <c r="L51" s="131">
        <v>71081610</v>
      </c>
      <c r="M51" s="134" t="s">
        <v>26</v>
      </c>
      <c r="N51" s="169" t="s">
        <v>27</v>
      </c>
      <c r="O51" s="145"/>
      <c r="P51" s="145"/>
      <c r="Q51" s="166"/>
      <c r="R51" s="167"/>
    </row>
    <row r="52" spans="2:18" ht="86.45" x14ac:dyDescent="0.25">
      <c r="B52" s="140" t="s">
        <v>138</v>
      </c>
      <c r="C52" s="139" t="s">
        <v>167</v>
      </c>
      <c r="D52" s="70"/>
      <c r="E52" s="150">
        <v>1</v>
      </c>
      <c r="F52" s="70"/>
      <c r="G52" s="76" t="s">
        <v>168</v>
      </c>
      <c r="H52" s="138" t="s">
        <v>169</v>
      </c>
      <c r="I52" s="225" t="s">
        <v>51</v>
      </c>
      <c r="J52" s="143" t="s">
        <v>170</v>
      </c>
      <c r="K52" s="143" t="s">
        <v>135</v>
      </c>
      <c r="L52" s="131">
        <v>71077901</v>
      </c>
      <c r="M52" s="134" t="s">
        <v>26</v>
      </c>
      <c r="N52" s="169" t="s">
        <v>27</v>
      </c>
      <c r="O52" s="145"/>
      <c r="P52" s="145"/>
      <c r="Q52" s="166"/>
      <c r="R52" s="167"/>
    </row>
    <row r="53" spans="2:18" ht="86.45" x14ac:dyDescent="0.25">
      <c r="B53" s="140" t="s">
        <v>138</v>
      </c>
      <c r="C53" s="139" t="s">
        <v>171</v>
      </c>
      <c r="D53" s="70"/>
      <c r="E53" s="150">
        <v>1</v>
      </c>
      <c r="F53" s="70"/>
      <c r="G53" s="220" t="s">
        <v>172</v>
      </c>
      <c r="H53" s="138" t="s">
        <v>173</v>
      </c>
      <c r="I53" s="225" t="s">
        <v>51</v>
      </c>
      <c r="J53" s="143" t="s">
        <v>174</v>
      </c>
      <c r="K53" s="143" t="s">
        <v>79</v>
      </c>
      <c r="L53" s="131">
        <v>71080515</v>
      </c>
      <c r="M53" s="134" t="s">
        <v>26</v>
      </c>
      <c r="N53" s="169" t="s">
        <v>27</v>
      </c>
      <c r="O53" s="145"/>
      <c r="P53" s="145"/>
      <c r="Q53" s="166"/>
      <c r="R53" s="167"/>
    </row>
    <row r="54" spans="2:18" ht="100.9" x14ac:dyDescent="0.25">
      <c r="B54" s="140" t="s">
        <v>138</v>
      </c>
      <c r="C54" s="139" t="s">
        <v>175</v>
      </c>
      <c r="D54" s="70"/>
      <c r="E54" s="150">
        <v>1</v>
      </c>
      <c r="F54" s="70"/>
      <c r="G54" s="221" t="s">
        <v>176</v>
      </c>
      <c r="H54" s="138" t="s">
        <v>154</v>
      </c>
      <c r="I54" s="227" t="s">
        <v>83</v>
      </c>
      <c r="J54" s="143" t="s">
        <v>177</v>
      </c>
      <c r="K54" s="143" t="s">
        <v>156</v>
      </c>
      <c r="L54" s="131">
        <v>71077080</v>
      </c>
      <c r="M54" s="134" t="s">
        <v>26</v>
      </c>
      <c r="N54" s="169" t="s">
        <v>27</v>
      </c>
      <c r="O54" s="145"/>
      <c r="P54" s="145"/>
      <c r="Q54" s="166"/>
      <c r="R54" s="167"/>
    </row>
    <row r="55" spans="2:18" ht="100.9" x14ac:dyDescent="0.25">
      <c r="B55" s="140" t="s">
        <v>138</v>
      </c>
      <c r="C55" s="139" t="s">
        <v>175</v>
      </c>
      <c r="D55" s="70"/>
      <c r="E55" s="150">
        <v>1</v>
      </c>
      <c r="F55" s="70"/>
      <c r="G55" s="221" t="s">
        <v>176</v>
      </c>
      <c r="H55" s="138" t="s">
        <v>154</v>
      </c>
      <c r="I55" s="225" t="s">
        <v>51</v>
      </c>
      <c r="J55" s="143" t="s">
        <v>178</v>
      </c>
      <c r="K55" s="143" t="s">
        <v>156</v>
      </c>
      <c r="L55" s="131">
        <v>71081444</v>
      </c>
      <c r="M55" s="134" t="s">
        <v>26</v>
      </c>
      <c r="N55" s="169" t="s">
        <v>27</v>
      </c>
      <c r="O55" s="145"/>
      <c r="P55" s="145"/>
      <c r="Q55" s="166"/>
      <c r="R55" s="167"/>
    </row>
    <row r="56" spans="2:18" ht="57.6" x14ac:dyDescent="0.25">
      <c r="B56" s="142" t="s">
        <v>138</v>
      </c>
      <c r="C56" s="139" t="s">
        <v>175</v>
      </c>
      <c r="D56" s="70"/>
      <c r="E56" s="150">
        <v>1</v>
      </c>
      <c r="F56" s="70"/>
      <c r="G56" s="221" t="s">
        <v>179</v>
      </c>
      <c r="H56" s="138" t="s">
        <v>180</v>
      </c>
      <c r="I56" s="225" t="s">
        <v>51</v>
      </c>
      <c r="J56" s="143" t="s">
        <v>181</v>
      </c>
      <c r="K56" s="143" t="s">
        <v>85</v>
      </c>
      <c r="L56" s="131">
        <v>71087227</v>
      </c>
      <c r="M56" s="134" t="s">
        <v>26</v>
      </c>
      <c r="N56" s="169" t="s">
        <v>27</v>
      </c>
      <c r="O56" s="145"/>
      <c r="P56" s="145"/>
      <c r="Q56" s="166"/>
      <c r="R56" s="167"/>
    </row>
    <row r="57" spans="2:18" ht="43.15" x14ac:dyDescent="0.25">
      <c r="B57" s="217" t="s">
        <v>182</v>
      </c>
      <c r="C57" s="196" t="s">
        <v>34</v>
      </c>
      <c r="D57" s="197" t="s">
        <v>183</v>
      </c>
      <c r="E57" s="208">
        <v>1</v>
      </c>
      <c r="F57" s="197" t="s">
        <v>183</v>
      </c>
      <c r="G57" s="222" t="s">
        <v>184</v>
      </c>
      <c r="H57" s="222" t="s">
        <v>185</v>
      </c>
      <c r="I57" s="152" t="s">
        <v>186</v>
      </c>
      <c r="J57" s="198" t="s">
        <v>187</v>
      </c>
      <c r="K57" s="198"/>
      <c r="L57" s="199">
        <v>71086489</v>
      </c>
      <c r="M57" s="210" t="s">
        <v>26</v>
      </c>
      <c r="N57" s="210" t="s">
        <v>27</v>
      </c>
      <c r="O57" s="200" t="s">
        <v>183</v>
      </c>
      <c r="P57" s="201" t="s">
        <v>183</v>
      </c>
      <c r="Q57" s="166" t="s">
        <v>183</v>
      </c>
      <c r="R57" s="167" t="s">
        <v>183</v>
      </c>
    </row>
    <row r="58" spans="2:18" ht="43.15" x14ac:dyDescent="0.25">
      <c r="B58" s="217" t="s">
        <v>182</v>
      </c>
      <c r="C58" s="202" t="s">
        <v>37</v>
      </c>
      <c r="D58" s="203" t="s">
        <v>183</v>
      </c>
      <c r="E58" s="209">
        <v>1</v>
      </c>
      <c r="F58" s="203" t="s">
        <v>183</v>
      </c>
      <c r="G58" s="223" t="s">
        <v>188</v>
      </c>
      <c r="H58" s="223" t="s">
        <v>189</v>
      </c>
      <c r="I58" s="152" t="s">
        <v>186</v>
      </c>
      <c r="J58" s="204" t="s">
        <v>190</v>
      </c>
      <c r="K58" s="204"/>
      <c r="L58" s="205">
        <v>71077883</v>
      </c>
      <c r="M58" s="211" t="s">
        <v>26</v>
      </c>
      <c r="N58" s="211" t="s">
        <v>27</v>
      </c>
      <c r="O58" s="206" t="s">
        <v>183</v>
      </c>
      <c r="P58" s="207" t="s">
        <v>183</v>
      </c>
      <c r="Q58" s="166" t="s">
        <v>183</v>
      </c>
      <c r="R58" s="167" t="s">
        <v>183</v>
      </c>
    </row>
    <row r="59" spans="2:18" ht="43.15" x14ac:dyDescent="0.25">
      <c r="B59" s="217" t="s">
        <v>182</v>
      </c>
      <c r="C59" s="202" t="s">
        <v>37</v>
      </c>
      <c r="D59" s="203" t="s">
        <v>183</v>
      </c>
      <c r="E59" s="209">
        <v>1</v>
      </c>
      <c r="F59" s="203" t="s">
        <v>183</v>
      </c>
      <c r="G59" s="223" t="s">
        <v>188</v>
      </c>
      <c r="H59" s="223" t="s">
        <v>189</v>
      </c>
      <c r="I59" s="152" t="s">
        <v>186</v>
      </c>
      <c r="J59" s="204" t="s">
        <v>191</v>
      </c>
      <c r="K59" s="204"/>
      <c r="L59" s="205">
        <v>71086857</v>
      </c>
      <c r="M59" s="211" t="s">
        <v>26</v>
      </c>
      <c r="N59" s="211" t="s">
        <v>27</v>
      </c>
      <c r="O59" s="206" t="s">
        <v>183</v>
      </c>
      <c r="P59" s="207" t="s">
        <v>183</v>
      </c>
      <c r="Q59" s="166" t="s">
        <v>183</v>
      </c>
      <c r="R59" s="167" t="s">
        <v>183</v>
      </c>
    </row>
    <row r="60" spans="2:18" ht="43.15" x14ac:dyDescent="0.25">
      <c r="B60" s="217" t="s">
        <v>182</v>
      </c>
      <c r="C60" s="202" t="s">
        <v>90</v>
      </c>
      <c r="D60" s="203" t="s">
        <v>183</v>
      </c>
      <c r="E60" s="209">
        <v>1</v>
      </c>
      <c r="F60" s="203" t="s">
        <v>183</v>
      </c>
      <c r="G60" s="223" t="s">
        <v>192</v>
      </c>
      <c r="H60" s="223" t="s">
        <v>193</v>
      </c>
      <c r="I60" s="152" t="s">
        <v>186</v>
      </c>
      <c r="J60" s="204" t="s">
        <v>194</v>
      </c>
      <c r="K60" s="204"/>
      <c r="L60" s="205">
        <v>71077050</v>
      </c>
      <c r="M60" s="211" t="s">
        <v>26</v>
      </c>
      <c r="N60" s="211" t="s">
        <v>27</v>
      </c>
      <c r="O60" s="206" t="s">
        <v>183</v>
      </c>
      <c r="P60" s="207" t="s">
        <v>183</v>
      </c>
      <c r="Q60" s="166" t="s">
        <v>183</v>
      </c>
      <c r="R60" s="167" t="s">
        <v>183</v>
      </c>
    </row>
    <row r="61" spans="2:18" ht="43.15" x14ac:dyDescent="0.25">
      <c r="B61" s="217" t="s">
        <v>182</v>
      </c>
      <c r="C61" s="202" t="s">
        <v>195</v>
      </c>
      <c r="D61" s="203" t="s">
        <v>183</v>
      </c>
      <c r="E61" s="209">
        <v>1</v>
      </c>
      <c r="F61" s="203" t="s">
        <v>183</v>
      </c>
      <c r="G61" s="223" t="s">
        <v>196</v>
      </c>
      <c r="H61" s="223" t="s">
        <v>197</v>
      </c>
      <c r="I61" s="152" t="s">
        <v>186</v>
      </c>
      <c r="J61" s="204" t="s">
        <v>198</v>
      </c>
      <c r="K61" s="204"/>
      <c r="L61" s="205">
        <v>71077482</v>
      </c>
      <c r="M61" s="211" t="s">
        <v>26</v>
      </c>
      <c r="N61" s="211" t="s">
        <v>27</v>
      </c>
      <c r="O61" s="206" t="s">
        <v>183</v>
      </c>
      <c r="P61" s="207" t="s">
        <v>183</v>
      </c>
      <c r="Q61" s="166" t="s">
        <v>183</v>
      </c>
      <c r="R61" s="167" t="s">
        <v>183</v>
      </c>
    </row>
    <row r="62" spans="2:18" ht="57.6" x14ac:dyDescent="0.25">
      <c r="B62" s="217" t="s">
        <v>182</v>
      </c>
      <c r="C62" s="202" t="s">
        <v>139</v>
      </c>
      <c r="D62" s="203" t="s">
        <v>183</v>
      </c>
      <c r="E62" s="209">
        <v>1</v>
      </c>
      <c r="F62" s="203" t="s">
        <v>183</v>
      </c>
      <c r="G62" s="223" t="s">
        <v>199</v>
      </c>
      <c r="H62" s="223" t="s">
        <v>200</v>
      </c>
      <c r="I62" s="152" t="s">
        <v>186</v>
      </c>
      <c r="J62" s="204" t="s">
        <v>201</v>
      </c>
      <c r="K62" s="204"/>
      <c r="L62" s="205">
        <v>71082244</v>
      </c>
      <c r="M62" s="211" t="s">
        <v>26</v>
      </c>
      <c r="N62" s="211" t="s">
        <v>27</v>
      </c>
      <c r="O62" s="206" t="s">
        <v>183</v>
      </c>
      <c r="P62" s="207" t="s">
        <v>183</v>
      </c>
      <c r="Q62" s="166" t="s">
        <v>183</v>
      </c>
      <c r="R62" s="167" t="s">
        <v>183</v>
      </c>
    </row>
    <row r="63" spans="2:18" ht="57.6" x14ac:dyDescent="0.25">
      <c r="B63" s="244" t="s">
        <v>182</v>
      </c>
      <c r="C63" s="245" t="s">
        <v>139</v>
      </c>
      <c r="D63" s="246" t="s">
        <v>183</v>
      </c>
      <c r="E63" s="247">
        <v>1</v>
      </c>
      <c r="F63" s="246" t="s">
        <v>183</v>
      </c>
      <c r="G63" s="18" t="s">
        <v>199</v>
      </c>
      <c r="H63" s="18" t="s">
        <v>200</v>
      </c>
      <c r="I63" s="248" t="s">
        <v>186</v>
      </c>
      <c r="J63" s="9" t="s">
        <v>202</v>
      </c>
      <c r="K63" s="9"/>
      <c r="L63" s="249">
        <v>71082306</v>
      </c>
      <c r="M63" s="250" t="s">
        <v>26</v>
      </c>
      <c r="N63" s="250" t="s">
        <v>27</v>
      </c>
      <c r="O63" s="9" t="s">
        <v>183</v>
      </c>
      <c r="P63" s="251" t="s">
        <v>183</v>
      </c>
      <c r="Q63" s="252" t="s">
        <v>183</v>
      </c>
      <c r="R63" s="253" t="s">
        <v>183</v>
      </c>
    </row>
    <row r="64" spans="2:18" ht="100.9" x14ac:dyDescent="0.25">
      <c r="B64" s="142" t="s">
        <v>74</v>
      </c>
      <c r="C64" s="255" t="s">
        <v>203</v>
      </c>
      <c r="D64" s="70"/>
      <c r="E64" s="243">
        <v>1</v>
      </c>
      <c r="F64" s="70"/>
      <c r="G64" s="256" t="s">
        <v>204</v>
      </c>
      <c r="H64" s="138" t="s">
        <v>105</v>
      </c>
      <c r="I64" s="138" t="s">
        <v>106</v>
      </c>
      <c r="J64" s="70" t="s">
        <v>115</v>
      </c>
      <c r="K64" s="70" t="s">
        <v>108</v>
      </c>
      <c r="L64" s="70">
        <v>71054443</v>
      </c>
      <c r="M64" s="254" t="s">
        <v>26</v>
      </c>
      <c r="N64" s="254" t="s">
        <v>27</v>
      </c>
      <c r="O64" s="70"/>
      <c r="P64" s="70"/>
      <c r="Q64" s="137"/>
      <c r="R64" s="138"/>
    </row>
    <row r="65" spans="2:18" ht="100.9" x14ac:dyDescent="0.25">
      <c r="B65" s="142" t="s">
        <v>74</v>
      </c>
      <c r="C65" s="255" t="s">
        <v>203</v>
      </c>
      <c r="D65" s="70"/>
      <c r="E65" s="243">
        <v>1</v>
      </c>
      <c r="F65" s="70"/>
      <c r="G65" s="256" t="s">
        <v>204</v>
      </c>
      <c r="H65" s="138" t="s">
        <v>105</v>
      </c>
      <c r="I65" s="138" t="s">
        <v>106</v>
      </c>
      <c r="J65" s="70" t="s">
        <v>115</v>
      </c>
      <c r="K65" s="70" t="s">
        <v>108</v>
      </c>
      <c r="L65" s="70">
        <v>71077437</v>
      </c>
      <c r="M65" s="254" t="s">
        <v>26</v>
      </c>
      <c r="N65" s="254" t="s">
        <v>27</v>
      </c>
      <c r="O65" s="70"/>
      <c r="P65" s="70"/>
      <c r="Q65" s="137"/>
      <c r="R65" s="138"/>
    </row>
  </sheetData>
  <autoFilter ref="A1:R65" xr:uid="{9777A3BF-842A-4752-96B8-82F70E85649D}"/>
  <hyperlinks>
    <hyperlink ref="G14" r:id="rId1" xr:uid="{8AB9BB50-21DE-417D-BB87-B18BA9666031}"/>
  </hyperlinks>
  <pageMargins left="0.7" right="0.7" top="0.75" bottom="0.75" header="0.3" footer="0.3"/>
  <pageSetup orientation="portrait" r:id="rId2"/>
  <ignoredErrors>
    <ignoredError sqref="L45" numberStoredAsText="1"/>
  </ignoredError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F8021-B3BB-4A4F-AECD-D57FA7C0EE85}">
  <dimension ref="A3:G18"/>
  <sheetViews>
    <sheetView topLeftCell="B1" zoomScale="90" zoomScaleNormal="90" workbookViewId="0">
      <selection activeCell="A23" sqref="A23:XFD23"/>
    </sheetView>
  </sheetViews>
  <sheetFormatPr defaultRowHeight="15" x14ac:dyDescent="0.25"/>
  <cols>
    <col min="1" max="1" width="49" bestFit="1" customWidth="1"/>
    <col min="2" max="2" width="33.7109375" bestFit="1" customWidth="1"/>
    <col min="3" max="3" width="45" customWidth="1"/>
    <col min="4" max="4" width="46.85546875" bestFit="1" customWidth="1"/>
    <col min="5" max="5" width="48.7109375" bestFit="1" customWidth="1"/>
    <col min="6" max="6" width="254.42578125" bestFit="1" customWidth="1"/>
    <col min="7" max="7" width="15.28515625" bestFit="1" customWidth="1"/>
  </cols>
  <sheetData>
    <row r="3" spans="1:7" x14ac:dyDescent="0.25">
      <c r="A3" s="185" t="s">
        <v>1</v>
      </c>
      <c r="B3" s="185" t="s">
        <v>11</v>
      </c>
      <c r="C3" s="185" t="s">
        <v>2</v>
      </c>
      <c r="D3" s="185" t="s">
        <v>9</v>
      </c>
      <c r="E3" s="185" t="s">
        <v>8</v>
      </c>
      <c r="F3" s="185" t="s">
        <v>6</v>
      </c>
      <c r="G3" t="s">
        <v>205</v>
      </c>
    </row>
    <row r="4" spans="1:7" x14ac:dyDescent="0.25">
      <c r="A4" t="s">
        <v>138</v>
      </c>
      <c r="B4">
        <v>71077027</v>
      </c>
      <c r="C4" t="s">
        <v>150</v>
      </c>
      <c r="D4" t="s">
        <v>152</v>
      </c>
      <c r="E4" t="s">
        <v>83</v>
      </c>
      <c r="F4" t="s">
        <v>87</v>
      </c>
      <c r="G4" s="275">
        <v>1</v>
      </c>
    </row>
    <row r="5" spans="1:7" x14ac:dyDescent="0.25">
      <c r="A5" t="s">
        <v>138</v>
      </c>
      <c r="B5">
        <v>71081416</v>
      </c>
      <c r="C5" t="s">
        <v>142</v>
      </c>
      <c r="D5" t="s">
        <v>144</v>
      </c>
      <c r="E5" t="s">
        <v>51</v>
      </c>
      <c r="F5" t="s">
        <v>143</v>
      </c>
      <c r="G5" s="275">
        <v>1</v>
      </c>
    </row>
    <row r="6" spans="1:7" x14ac:dyDescent="0.25">
      <c r="A6" t="s">
        <v>138</v>
      </c>
      <c r="B6">
        <v>71081610</v>
      </c>
      <c r="C6" t="s">
        <v>161</v>
      </c>
      <c r="D6" t="s">
        <v>166</v>
      </c>
      <c r="G6" s="275">
        <v>1</v>
      </c>
    </row>
    <row r="7" spans="1:7" x14ac:dyDescent="0.25">
      <c r="A7" t="s">
        <v>138</v>
      </c>
      <c r="B7" t="s">
        <v>149</v>
      </c>
      <c r="C7" t="s">
        <v>142</v>
      </c>
      <c r="D7" t="s">
        <v>148</v>
      </c>
      <c r="E7" t="s">
        <v>51</v>
      </c>
      <c r="F7" t="s">
        <v>81</v>
      </c>
      <c r="G7" s="275">
        <v>1</v>
      </c>
    </row>
    <row r="8" spans="1:7" x14ac:dyDescent="0.25">
      <c r="A8" t="s">
        <v>138</v>
      </c>
      <c r="B8">
        <v>71081611</v>
      </c>
      <c r="C8" t="s">
        <v>161</v>
      </c>
      <c r="D8" t="s">
        <v>164</v>
      </c>
      <c r="E8" t="s">
        <v>23</v>
      </c>
      <c r="F8" t="s">
        <v>162</v>
      </c>
      <c r="G8" s="275">
        <v>1</v>
      </c>
    </row>
    <row r="9" spans="1:7" x14ac:dyDescent="0.25">
      <c r="A9" t="s">
        <v>206</v>
      </c>
      <c r="G9" s="275">
        <v>5</v>
      </c>
    </row>
    <row r="10" spans="1:7" x14ac:dyDescent="0.25">
      <c r="A10" t="s">
        <v>74</v>
      </c>
      <c r="B10">
        <v>71077026</v>
      </c>
      <c r="C10" t="s">
        <v>97</v>
      </c>
      <c r="D10" t="s">
        <v>102</v>
      </c>
      <c r="E10" t="s">
        <v>51</v>
      </c>
      <c r="F10" t="s">
        <v>87</v>
      </c>
      <c r="G10" s="275">
        <v>1</v>
      </c>
    </row>
    <row r="11" spans="1:7" x14ac:dyDescent="0.25">
      <c r="A11" t="s">
        <v>74</v>
      </c>
      <c r="B11">
        <v>71077214</v>
      </c>
      <c r="C11" t="s">
        <v>127</v>
      </c>
      <c r="D11" t="s">
        <v>109</v>
      </c>
      <c r="E11" t="s">
        <v>106</v>
      </c>
      <c r="F11" t="s">
        <v>128</v>
      </c>
      <c r="G11" s="275">
        <v>1</v>
      </c>
    </row>
    <row r="12" spans="1:7" x14ac:dyDescent="0.25">
      <c r="A12" t="s">
        <v>74</v>
      </c>
      <c r="B12">
        <v>71077216</v>
      </c>
      <c r="C12" t="s">
        <v>127</v>
      </c>
      <c r="D12" t="s">
        <v>109</v>
      </c>
      <c r="E12" t="s">
        <v>83</v>
      </c>
      <c r="F12" t="s">
        <v>130</v>
      </c>
      <c r="G12" s="275">
        <v>1</v>
      </c>
    </row>
    <row r="13" spans="1:7" x14ac:dyDescent="0.25">
      <c r="A13" t="s">
        <v>74</v>
      </c>
      <c r="B13">
        <v>71081446</v>
      </c>
      <c r="C13" t="s">
        <v>97</v>
      </c>
      <c r="D13" t="s">
        <v>100</v>
      </c>
      <c r="E13" t="s">
        <v>51</v>
      </c>
      <c r="F13" t="s">
        <v>98</v>
      </c>
      <c r="G13" s="275">
        <v>1</v>
      </c>
    </row>
    <row r="14" spans="1:7" x14ac:dyDescent="0.25">
      <c r="A14" t="s">
        <v>74</v>
      </c>
      <c r="B14">
        <v>71081447</v>
      </c>
      <c r="C14" t="s">
        <v>80</v>
      </c>
      <c r="D14" t="s">
        <v>84</v>
      </c>
      <c r="E14" t="s">
        <v>83</v>
      </c>
      <c r="F14" t="s">
        <v>81</v>
      </c>
      <c r="G14" s="275">
        <v>1</v>
      </c>
    </row>
    <row r="15" spans="1:7" x14ac:dyDescent="0.25">
      <c r="A15" t="s">
        <v>74</v>
      </c>
      <c r="B15">
        <v>71081654</v>
      </c>
      <c r="C15" t="s">
        <v>127</v>
      </c>
      <c r="D15" t="s">
        <v>137</v>
      </c>
      <c r="E15" t="s">
        <v>106</v>
      </c>
      <c r="F15" t="s">
        <v>136</v>
      </c>
      <c r="G15" s="275">
        <v>1</v>
      </c>
    </row>
    <row r="16" spans="1:7" x14ac:dyDescent="0.25">
      <c r="A16" t="s">
        <v>74</v>
      </c>
      <c r="B16">
        <v>71089397</v>
      </c>
      <c r="C16" t="s">
        <v>86</v>
      </c>
      <c r="D16" t="s">
        <v>89</v>
      </c>
      <c r="E16" t="s">
        <v>83</v>
      </c>
      <c r="F16" t="s">
        <v>87</v>
      </c>
      <c r="G16" s="275">
        <v>1</v>
      </c>
    </row>
    <row r="17" spans="1:7" x14ac:dyDescent="0.25">
      <c r="A17" t="s">
        <v>207</v>
      </c>
      <c r="G17" s="275">
        <v>7</v>
      </c>
    </row>
    <row r="18" spans="1:7" x14ac:dyDescent="0.25">
      <c r="A18" t="s">
        <v>208</v>
      </c>
      <c r="G18" s="275">
        <v>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AC2D8-45D3-4225-AAC4-3A31D0883A34}">
  <sheetPr>
    <tabColor rgb="FF92D050"/>
  </sheetPr>
  <dimension ref="A1:N63"/>
  <sheetViews>
    <sheetView topLeftCell="C1" zoomScaleNormal="100" workbookViewId="0">
      <pane ySplit="1" topLeftCell="A27" activePane="bottomLeft" state="frozen"/>
      <selection activeCell="D44" sqref="D44"/>
      <selection pane="bottomLeft" activeCell="K33" sqref="K33:K34"/>
    </sheetView>
  </sheetViews>
  <sheetFormatPr defaultRowHeight="15" customHeight="1" x14ac:dyDescent="0.25"/>
  <cols>
    <col min="1" max="1" width="42.28515625" bestFit="1" customWidth="1"/>
    <col min="2" max="2" width="15" bestFit="1" customWidth="1"/>
    <col min="3" max="3" width="10.85546875" bestFit="1" customWidth="1"/>
    <col min="4" max="4" width="15.7109375" bestFit="1" customWidth="1"/>
    <col min="5" max="5" width="10.85546875" bestFit="1" customWidth="1"/>
    <col min="6" max="6" width="69" bestFit="1" customWidth="1"/>
    <col min="7" max="7" width="43.5703125" hidden="1" customWidth="1"/>
    <col min="8" max="8" width="34" customWidth="1"/>
    <col min="9" max="9" width="32.5703125" customWidth="1"/>
    <col min="10" max="14" width="14.140625" customWidth="1"/>
  </cols>
  <sheetData>
    <row r="1" spans="1:14" ht="30" x14ac:dyDescent="0.25">
      <c r="A1" s="72" t="s">
        <v>209</v>
      </c>
      <c r="B1" s="72" t="s">
        <v>210</v>
      </c>
      <c r="C1" s="72" t="s">
        <v>211</v>
      </c>
      <c r="D1" s="72" t="s">
        <v>212</v>
      </c>
      <c r="E1" s="72" t="s">
        <v>213</v>
      </c>
      <c r="F1" s="73" t="s">
        <v>214</v>
      </c>
      <c r="G1" s="73" t="s">
        <v>215</v>
      </c>
      <c r="H1" s="73" t="s">
        <v>216</v>
      </c>
      <c r="I1" s="232" t="s">
        <v>217</v>
      </c>
      <c r="J1" s="9" t="s">
        <v>218</v>
      </c>
      <c r="K1" s="9" t="s">
        <v>219</v>
      </c>
      <c r="L1" s="9" t="s">
        <v>220</v>
      </c>
      <c r="M1" s="9" t="s">
        <v>221</v>
      </c>
      <c r="N1" s="9" t="s">
        <v>222</v>
      </c>
    </row>
    <row r="2" spans="1:14" x14ac:dyDescent="0.25">
      <c r="A2" s="272" t="s">
        <v>223</v>
      </c>
      <c r="B2" s="272"/>
      <c r="C2" s="272"/>
      <c r="D2" s="272"/>
      <c r="E2" s="272"/>
      <c r="F2" s="272"/>
      <c r="G2" s="9"/>
      <c r="H2" s="9"/>
      <c r="I2" s="9"/>
      <c r="J2" s="9"/>
      <c r="K2" s="9"/>
      <c r="L2" s="9"/>
      <c r="M2" s="9"/>
      <c r="N2" s="9"/>
    </row>
    <row r="3" spans="1:14" x14ac:dyDescent="0.25">
      <c r="A3" s="10" t="s">
        <v>224</v>
      </c>
      <c r="B3" s="11" t="s">
        <v>225</v>
      </c>
      <c r="C3" s="12">
        <f>'Appendix A'!F3</f>
        <v>7200000</v>
      </c>
      <c r="D3" s="12">
        <f>'Appendix A'!G3</f>
        <v>10200000</v>
      </c>
      <c r="E3" s="12">
        <f t="shared" ref="E3:E8" si="0">C3+D3</f>
        <v>17400000</v>
      </c>
      <c r="F3" s="13" t="s">
        <v>226</v>
      </c>
      <c r="G3" s="9"/>
      <c r="H3" s="9"/>
      <c r="I3" s="9"/>
      <c r="J3" s="9"/>
      <c r="K3" s="9"/>
      <c r="L3" s="9"/>
      <c r="M3" s="9"/>
      <c r="N3" s="9"/>
    </row>
    <row r="4" spans="1:14" x14ac:dyDescent="0.25">
      <c r="A4" s="14" t="s">
        <v>227</v>
      </c>
      <c r="B4" s="15" t="s">
        <v>228</v>
      </c>
      <c r="C4" s="16">
        <f>'Appendix A'!F10</f>
        <v>600000</v>
      </c>
      <c r="D4" s="99">
        <f>'Appendix A'!G10</f>
        <v>1200000</v>
      </c>
      <c r="E4" s="12">
        <f t="shared" si="0"/>
        <v>1800000</v>
      </c>
      <c r="F4" s="17"/>
      <c r="G4" s="9"/>
      <c r="H4" s="96" t="s">
        <v>229</v>
      </c>
      <c r="I4" s="96"/>
      <c r="J4" s="96"/>
      <c r="K4" s="9"/>
      <c r="L4" s="9"/>
      <c r="M4" s="9"/>
      <c r="N4" s="9"/>
    </row>
    <row r="5" spans="1:14" ht="45" x14ac:dyDescent="0.25">
      <c r="A5" s="14" t="s">
        <v>230</v>
      </c>
      <c r="B5" s="15" t="s">
        <v>231</v>
      </c>
      <c r="C5" s="16">
        <f>'Appendix A'!F4</f>
        <v>1180000</v>
      </c>
      <c r="D5" s="16">
        <f>'Appendix A'!G4</f>
        <v>1392400</v>
      </c>
      <c r="E5" s="12">
        <f t="shared" si="0"/>
        <v>2572400</v>
      </c>
      <c r="F5" s="17" t="s">
        <v>183</v>
      </c>
      <c r="G5" s="9"/>
      <c r="H5" s="9"/>
      <c r="I5" s="266" t="s">
        <v>232</v>
      </c>
      <c r="J5" s="9"/>
      <c r="K5" s="9"/>
      <c r="L5" s="9"/>
      <c r="M5" s="9"/>
      <c r="N5" s="9"/>
    </row>
    <row r="6" spans="1:14" ht="120" x14ac:dyDescent="0.25">
      <c r="A6" s="14" t="s">
        <v>233</v>
      </c>
      <c r="B6" s="15" t="s">
        <v>234</v>
      </c>
      <c r="C6" s="16">
        <f>'Appendix A'!F5</f>
        <v>84960</v>
      </c>
      <c r="D6" s="16">
        <f>'Appendix A'!G5</f>
        <v>100252.79999999999</v>
      </c>
      <c r="E6" s="12">
        <f t="shared" si="0"/>
        <v>185212.79999999999</v>
      </c>
      <c r="F6" s="17" t="s">
        <v>235</v>
      </c>
      <c r="G6" s="9"/>
      <c r="H6" s="18" t="s">
        <v>236</v>
      </c>
      <c r="I6" s="18" t="s">
        <v>237</v>
      </c>
      <c r="J6" s="9"/>
      <c r="K6" s="9"/>
      <c r="L6" s="9"/>
      <c r="M6" s="9"/>
      <c r="N6" s="9"/>
    </row>
    <row r="7" spans="1:14" x14ac:dyDescent="0.25">
      <c r="A7" s="14" t="s">
        <v>238</v>
      </c>
      <c r="B7" s="15" t="s">
        <v>239</v>
      </c>
      <c r="C7" s="16">
        <f>'Appendix A'!F12</f>
        <v>600000</v>
      </c>
      <c r="D7" s="16">
        <f>'Appendix A'!G12</f>
        <v>960000</v>
      </c>
      <c r="E7" s="12">
        <f t="shared" si="0"/>
        <v>1560000</v>
      </c>
      <c r="F7" s="17" t="s">
        <v>183</v>
      </c>
      <c r="G7" s="9"/>
      <c r="H7" s="9"/>
      <c r="I7" s="9"/>
      <c r="J7" s="9"/>
      <c r="K7" s="9"/>
      <c r="L7" s="9"/>
      <c r="M7" s="9"/>
      <c r="N7" s="9"/>
    </row>
    <row r="8" spans="1:14" ht="270" x14ac:dyDescent="0.25">
      <c r="A8" s="55" t="s">
        <v>240</v>
      </c>
      <c r="B8" s="56" t="s">
        <v>241</v>
      </c>
      <c r="C8" s="57">
        <f>'Appendix A'!F13</f>
        <v>144000</v>
      </c>
      <c r="D8" s="57">
        <f>'Appendix A'!G13</f>
        <v>144000</v>
      </c>
      <c r="E8" s="74">
        <f t="shared" si="0"/>
        <v>288000</v>
      </c>
      <c r="F8" s="58" t="s">
        <v>183</v>
      </c>
      <c r="G8" s="9"/>
      <c r="H8" s="18" t="s">
        <v>236</v>
      </c>
      <c r="I8" s="18" t="s">
        <v>242</v>
      </c>
      <c r="J8" s="9"/>
      <c r="K8" s="9"/>
      <c r="L8" s="9"/>
      <c r="M8" s="9"/>
      <c r="N8" s="9"/>
    </row>
    <row r="9" spans="1:14" ht="15.75" thickTop="1" x14ac:dyDescent="0.25">
      <c r="A9" s="62" t="s">
        <v>243</v>
      </c>
      <c r="B9" s="15" t="s">
        <v>183</v>
      </c>
      <c r="C9" s="16">
        <f>SUM(C3:C8)</f>
        <v>9808960</v>
      </c>
      <c r="D9" s="99">
        <f>SUM(D3:D8)</f>
        <v>13996652.800000001</v>
      </c>
      <c r="E9" s="103">
        <f>C9+D9</f>
        <v>23805612.800000001</v>
      </c>
      <c r="F9" s="17" t="s">
        <v>183</v>
      </c>
      <c r="G9" s="9"/>
      <c r="H9" s="9"/>
      <c r="I9" s="9"/>
      <c r="J9" s="9"/>
      <c r="K9" s="9"/>
      <c r="L9" s="9"/>
      <c r="M9" s="9"/>
      <c r="N9" s="9"/>
    </row>
    <row r="10" spans="1:14" x14ac:dyDescent="0.25">
      <c r="A10" s="33"/>
      <c r="B10" s="9"/>
      <c r="C10" s="34"/>
      <c r="D10" s="34"/>
      <c r="E10" s="34"/>
      <c r="F10" s="18"/>
      <c r="G10" s="9"/>
      <c r="H10" s="9"/>
      <c r="I10" s="9"/>
      <c r="J10" s="9"/>
      <c r="K10" s="9"/>
      <c r="L10" s="9"/>
      <c r="M10" s="9"/>
      <c r="N10" s="9"/>
    </row>
    <row r="11" spans="1:14" x14ac:dyDescent="0.25">
      <c r="A11" s="272" t="s">
        <v>244</v>
      </c>
      <c r="B11" s="272"/>
      <c r="C11" s="272"/>
      <c r="D11" s="272"/>
      <c r="E11" s="272"/>
      <c r="F11" s="272"/>
      <c r="G11" s="9"/>
      <c r="H11" s="9"/>
      <c r="I11" s="9"/>
      <c r="J11" s="9"/>
      <c r="K11" s="9"/>
      <c r="L11" s="9"/>
      <c r="M11" s="9"/>
      <c r="N11" s="9"/>
    </row>
    <row r="12" spans="1:14" ht="90" x14ac:dyDescent="0.25">
      <c r="A12" s="37" t="s">
        <v>245</v>
      </c>
      <c r="B12" s="35" t="s">
        <v>246</v>
      </c>
      <c r="C12" s="36">
        <f>'Appendix A'!F8</f>
        <v>350000</v>
      </c>
      <c r="D12" s="93">
        <f>'Appendix A'!G8</f>
        <v>500000</v>
      </c>
      <c r="E12" s="36">
        <f>SUM(C12:D12)</f>
        <v>850000</v>
      </c>
      <c r="F12" s="37" t="s">
        <v>247</v>
      </c>
      <c r="G12" s="9"/>
      <c r="H12" s="96" t="s">
        <v>229</v>
      </c>
      <c r="I12" s="96"/>
      <c r="J12" s="96"/>
      <c r="K12" s="9"/>
      <c r="L12" s="9"/>
      <c r="M12" s="9"/>
      <c r="N12" s="9"/>
    </row>
    <row r="13" spans="1:14" ht="90" x14ac:dyDescent="0.25">
      <c r="A13" s="37" t="s">
        <v>248</v>
      </c>
      <c r="B13" s="35" t="s">
        <v>249</v>
      </c>
      <c r="C13" s="36">
        <f>'Appendix A'!F9</f>
        <v>150000</v>
      </c>
      <c r="D13" s="93">
        <f>'Appendix A'!G9</f>
        <v>150000</v>
      </c>
      <c r="E13" s="36">
        <f>SUM(C13:D13)</f>
        <v>300000</v>
      </c>
      <c r="F13" s="37" t="s">
        <v>250</v>
      </c>
      <c r="G13" s="9"/>
      <c r="H13" s="96" t="s">
        <v>229</v>
      </c>
      <c r="I13" s="96"/>
      <c r="J13" s="96"/>
      <c r="K13" s="9"/>
      <c r="L13" s="9"/>
      <c r="M13" s="9"/>
      <c r="N13" s="9"/>
    </row>
    <row r="14" spans="1:14" x14ac:dyDescent="0.25">
      <c r="A14" s="62" t="s">
        <v>243</v>
      </c>
      <c r="B14" s="9"/>
      <c r="C14" s="34">
        <f>SUM(C12:C13)</f>
        <v>500000</v>
      </c>
      <c r="D14" s="104">
        <f>SUM(D12:D13)</f>
        <v>650000</v>
      </c>
      <c r="E14" s="102">
        <f>SUM(E12:E13)</f>
        <v>1150000</v>
      </c>
      <c r="F14" s="18"/>
      <c r="G14" s="9"/>
      <c r="H14" s="9"/>
      <c r="I14" s="9"/>
      <c r="J14" s="9"/>
      <c r="K14" s="9"/>
      <c r="L14" s="9"/>
      <c r="M14" s="9"/>
      <c r="N14" s="9"/>
    </row>
    <row r="15" spans="1:14" ht="15" customHeight="1" x14ac:dyDescent="0.25">
      <c r="A15" s="272" t="s">
        <v>251</v>
      </c>
      <c r="B15" s="272"/>
      <c r="C15" s="272"/>
      <c r="D15" s="272"/>
      <c r="E15" s="272"/>
      <c r="F15" s="272"/>
      <c r="G15" s="9"/>
      <c r="H15" s="9"/>
      <c r="I15" s="9"/>
      <c r="J15" s="271"/>
      <c r="K15" s="271"/>
      <c r="L15" s="271"/>
      <c r="M15" s="9"/>
      <c r="N15" s="9"/>
    </row>
    <row r="16" spans="1:14" x14ac:dyDescent="0.25">
      <c r="A16" s="75" t="s">
        <v>252</v>
      </c>
      <c r="B16" s="11" t="s">
        <v>183</v>
      </c>
      <c r="C16" s="11" t="s">
        <v>183</v>
      </c>
      <c r="D16" s="11" t="s">
        <v>183</v>
      </c>
      <c r="E16" s="11" t="s">
        <v>183</v>
      </c>
      <c r="F16" s="13" t="s">
        <v>183</v>
      </c>
      <c r="G16" s="9"/>
      <c r="H16" s="9"/>
      <c r="I16" s="9"/>
      <c r="J16" s="18"/>
      <c r="K16" s="9"/>
      <c r="L16" s="9"/>
      <c r="M16" s="9"/>
      <c r="N16" s="9"/>
    </row>
    <row r="17" spans="1:14" ht="75" x14ac:dyDescent="0.25">
      <c r="A17" s="14" t="s">
        <v>253</v>
      </c>
      <c r="B17" s="15" t="s">
        <v>254</v>
      </c>
      <c r="C17" s="16">
        <f>'Appendix A'!F11</f>
        <v>213300</v>
      </c>
      <c r="D17" s="16">
        <f>'Appendix A'!G11</f>
        <v>442000</v>
      </c>
      <c r="E17" s="12">
        <f>C17+D17</f>
        <v>655300</v>
      </c>
      <c r="F17" s="17" t="s">
        <v>183</v>
      </c>
      <c r="G17" s="9"/>
      <c r="H17" s="18" t="s">
        <v>255</v>
      </c>
      <c r="I17" s="18" t="s">
        <v>256</v>
      </c>
      <c r="J17" s="9"/>
      <c r="K17" s="9"/>
      <c r="L17" s="9"/>
      <c r="M17" s="9"/>
      <c r="N17" s="9"/>
    </row>
    <row r="18" spans="1:14" ht="60" x14ac:dyDescent="0.25">
      <c r="A18" s="76" t="s">
        <v>257</v>
      </c>
      <c r="B18" s="15" t="s">
        <v>258</v>
      </c>
      <c r="C18" s="16">
        <v>340000</v>
      </c>
      <c r="D18" s="267">
        <v>0</v>
      </c>
      <c r="E18" s="15" t="s">
        <v>183</v>
      </c>
      <c r="F18" s="17" t="s">
        <v>259</v>
      </c>
      <c r="G18" s="9"/>
      <c r="H18" s="237" t="s">
        <v>255</v>
      </c>
      <c r="I18" s="237" t="s">
        <v>260</v>
      </c>
      <c r="J18" s="271"/>
      <c r="K18" s="271"/>
      <c r="L18" s="271"/>
      <c r="M18" s="9"/>
      <c r="N18" s="9"/>
    </row>
    <row r="19" spans="1:14" ht="300" x14ac:dyDescent="0.25">
      <c r="A19" s="76" t="s">
        <v>261</v>
      </c>
      <c r="B19" s="15" t="s">
        <v>262</v>
      </c>
      <c r="C19" s="16">
        <v>500000</v>
      </c>
      <c r="D19" s="16">
        <v>500000</v>
      </c>
      <c r="E19" s="16">
        <f>SUM(C19:D19)</f>
        <v>1000000</v>
      </c>
      <c r="F19" s="17" t="s">
        <v>263</v>
      </c>
      <c r="G19" s="9"/>
      <c r="H19" s="18" t="s">
        <v>255</v>
      </c>
      <c r="I19" s="236" t="s">
        <v>264</v>
      </c>
      <c r="J19" s="9"/>
      <c r="K19" s="9"/>
      <c r="L19" s="9"/>
      <c r="M19" s="9"/>
      <c r="N19" s="9"/>
    </row>
    <row r="20" spans="1:14" ht="210" x14ac:dyDescent="0.25">
      <c r="A20" s="76" t="s">
        <v>265</v>
      </c>
      <c r="B20" s="15" t="s">
        <v>262</v>
      </c>
      <c r="C20" s="16">
        <v>335000</v>
      </c>
      <c r="D20" s="99">
        <v>500000</v>
      </c>
      <c r="E20" s="16">
        <f>SUM(C20:D20)</f>
        <v>835000</v>
      </c>
      <c r="F20" s="17" t="s">
        <v>266</v>
      </c>
      <c r="G20" s="9"/>
      <c r="H20" s="237" t="s">
        <v>255</v>
      </c>
      <c r="I20" s="237" t="s">
        <v>267</v>
      </c>
      <c r="J20" s="271"/>
      <c r="K20" s="271"/>
      <c r="L20" s="271"/>
      <c r="M20" s="9"/>
      <c r="N20" s="9"/>
    </row>
    <row r="21" spans="1:14" ht="15" customHeight="1" x14ac:dyDescent="0.25">
      <c r="A21" s="75" t="s">
        <v>243</v>
      </c>
      <c r="B21" s="10"/>
      <c r="C21" s="108">
        <f>SUM(C17:C20)</f>
        <v>1388300</v>
      </c>
      <c r="D21" s="109">
        <f>SUM(D17:D20)</f>
        <v>1442000</v>
      </c>
      <c r="E21" s="108">
        <f>SUM(E17:E20)</f>
        <v>2490300</v>
      </c>
      <c r="F21" s="75"/>
      <c r="G21" s="9"/>
      <c r="H21" s="9"/>
      <c r="I21" s="9"/>
      <c r="J21" s="270"/>
      <c r="K21" s="270"/>
      <c r="L21" s="270"/>
      <c r="M21" s="9"/>
      <c r="N21" s="9"/>
    </row>
    <row r="22" spans="1:14" ht="15" customHeight="1" x14ac:dyDescent="0.25">
      <c r="A22" s="272" t="s">
        <v>268</v>
      </c>
      <c r="B22" s="272"/>
      <c r="C22" s="272"/>
      <c r="D22" s="272"/>
      <c r="E22" s="272"/>
      <c r="F22" s="272"/>
      <c r="G22" s="9"/>
      <c r="H22" s="9"/>
      <c r="I22" s="9"/>
      <c r="J22" s="270"/>
      <c r="K22" s="270"/>
      <c r="L22" s="270"/>
      <c r="M22" s="9"/>
      <c r="N22" s="9"/>
    </row>
    <row r="23" spans="1:14" ht="45" x14ac:dyDescent="0.25">
      <c r="A23" s="77" t="s">
        <v>268</v>
      </c>
      <c r="B23" s="59"/>
      <c r="C23" s="60"/>
      <c r="D23" s="60"/>
      <c r="E23" s="59"/>
      <c r="F23" s="78" t="s">
        <v>269</v>
      </c>
      <c r="G23" s="18"/>
      <c r="H23" s="18"/>
      <c r="I23" s="18"/>
      <c r="J23" s="271"/>
      <c r="K23" s="271"/>
      <c r="L23" s="271"/>
      <c r="M23" s="9"/>
      <c r="N23" s="9"/>
    </row>
    <row r="24" spans="1:14" x14ac:dyDescent="0.25">
      <c r="A24" s="37"/>
      <c r="B24" s="36"/>
      <c r="C24" s="36">
        <v>350000</v>
      </c>
      <c r="D24" s="36">
        <v>350000</v>
      </c>
      <c r="E24" s="36">
        <f>SUM(C24:D24)</f>
        <v>700000</v>
      </c>
      <c r="F24" s="37" t="s">
        <v>270</v>
      </c>
      <c r="G24" s="18"/>
      <c r="H24" s="18"/>
      <c r="I24" s="18"/>
      <c r="J24" s="270"/>
      <c r="K24" s="270"/>
      <c r="L24" s="270"/>
      <c r="M24" s="9"/>
      <c r="N24" s="9"/>
    </row>
    <row r="25" spans="1:14" x14ac:dyDescent="0.25">
      <c r="A25" s="37"/>
      <c r="B25" s="36"/>
      <c r="C25" s="36">
        <v>126000</v>
      </c>
      <c r="D25" s="36">
        <v>126000</v>
      </c>
      <c r="E25" s="36">
        <f>SUM(C25:D25)</f>
        <v>252000</v>
      </c>
      <c r="F25" s="37" t="s">
        <v>271</v>
      </c>
      <c r="G25" s="18"/>
      <c r="H25" s="18"/>
      <c r="I25" s="18"/>
      <c r="J25" s="270"/>
      <c r="K25" s="270"/>
      <c r="L25" s="270"/>
      <c r="M25" s="9"/>
      <c r="N25" s="9"/>
    </row>
    <row r="26" spans="1:14" x14ac:dyDescent="0.25">
      <c r="A26" s="37"/>
      <c r="B26" s="36"/>
      <c r="C26" s="36">
        <v>10080</v>
      </c>
      <c r="D26" s="36">
        <v>10080</v>
      </c>
      <c r="E26" s="36">
        <f>SUM(C26:D26)</f>
        <v>20160</v>
      </c>
      <c r="F26" s="37" t="s">
        <v>272</v>
      </c>
      <c r="G26" s="18"/>
      <c r="H26" s="18"/>
      <c r="I26" s="18"/>
      <c r="J26" s="270"/>
      <c r="K26" s="270"/>
      <c r="L26" s="270"/>
      <c r="M26" s="9"/>
      <c r="N26" s="9"/>
    </row>
    <row r="27" spans="1:14" x14ac:dyDescent="0.25">
      <c r="A27" s="37"/>
      <c r="B27" s="36"/>
      <c r="C27" s="36">
        <v>1200</v>
      </c>
      <c r="D27" s="36">
        <v>1200</v>
      </c>
      <c r="E27" s="36">
        <f>SUM(C27:D27)</f>
        <v>2400</v>
      </c>
      <c r="F27" s="37" t="s">
        <v>273</v>
      </c>
      <c r="G27" s="9"/>
      <c r="H27" s="9"/>
      <c r="I27" s="9"/>
      <c r="J27" s="270"/>
      <c r="K27" s="270"/>
      <c r="L27" s="270"/>
      <c r="M27" s="9"/>
      <c r="N27" s="9"/>
    </row>
    <row r="28" spans="1:14" x14ac:dyDescent="0.25">
      <c r="A28" s="37"/>
      <c r="B28" s="36"/>
      <c r="C28" s="79" t="s">
        <v>274</v>
      </c>
      <c r="D28" s="79" t="s">
        <v>274</v>
      </c>
      <c r="E28" s="36">
        <v>130000</v>
      </c>
      <c r="F28" s="61" t="s">
        <v>275</v>
      </c>
      <c r="G28" s="34"/>
      <c r="H28" s="9"/>
      <c r="I28" s="9"/>
      <c r="J28" s="270"/>
      <c r="K28" s="270"/>
      <c r="L28" s="270"/>
      <c r="M28" s="9"/>
      <c r="N28" s="9"/>
    </row>
    <row r="29" spans="1:14" x14ac:dyDescent="0.25">
      <c r="A29" s="107" t="s">
        <v>243</v>
      </c>
      <c r="B29" s="35"/>
      <c r="C29" s="36">
        <f>SUM(C24:C28)</f>
        <v>487280</v>
      </c>
      <c r="D29" s="93">
        <f>SUM(D24:D28)</f>
        <v>487280</v>
      </c>
      <c r="E29" s="105">
        <f>SUM(E24:E28)</f>
        <v>1104560</v>
      </c>
      <c r="F29" s="36">
        <f t="shared" ref="F29" si="1">SUM(F16:F28)</f>
        <v>0</v>
      </c>
      <c r="G29" s="9"/>
      <c r="H29" s="9"/>
      <c r="I29" s="9"/>
      <c r="J29" s="9"/>
      <c r="K29" s="9"/>
      <c r="L29" s="9"/>
      <c r="M29" s="9"/>
      <c r="N29" s="9"/>
    </row>
    <row r="30" spans="1:14" x14ac:dyDescent="0.25">
      <c r="A30" s="272" t="s">
        <v>276</v>
      </c>
      <c r="B30" s="272"/>
      <c r="C30" s="272"/>
      <c r="D30" s="272"/>
      <c r="E30" s="272"/>
      <c r="F30" s="272"/>
      <c r="G30" s="9"/>
      <c r="H30" s="9"/>
      <c r="I30" s="9"/>
      <c r="J30" s="9"/>
      <c r="K30" s="9"/>
      <c r="L30" s="9"/>
      <c r="M30" s="9"/>
      <c r="N30" s="9"/>
    </row>
    <row r="31" spans="1:14" ht="180" x14ac:dyDescent="0.25">
      <c r="A31" s="35" t="s">
        <v>277</v>
      </c>
      <c r="B31" s="35" t="s">
        <v>278</v>
      </c>
      <c r="C31" s="36">
        <v>500000</v>
      </c>
      <c r="D31" s="93">
        <v>500000</v>
      </c>
      <c r="E31" s="105">
        <f>SUM(C31:D31)</f>
        <v>1000000</v>
      </c>
      <c r="F31" s="37" t="s">
        <v>279</v>
      </c>
      <c r="G31" s="9"/>
      <c r="H31" s="18" t="s">
        <v>280</v>
      </c>
      <c r="I31" s="18" t="s">
        <v>281</v>
      </c>
      <c r="J31" s="9"/>
      <c r="K31" s="9"/>
      <c r="L31" s="9"/>
      <c r="M31" s="9"/>
      <c r="N31" s="9"/>
    </row>
    <row r="32" spans="1:14" x14ac:dyDescent="0.25">
      <c r="A32" s="35"/>
      <c r="B32" s="35"/>
      <c r="C32" s="35"/>
      <c r="D32" s="35"/>
      <c r="E32" s="35"/>
      <c r="F32" s="37"/>
      <c r="G32" s="9"/>
      <c r="H32" s="9"/>
      <c r="I32" s="9"/>
      <c r="J32" s="9"/>
      <c r="K32" s="9"/>
      <c r="L32" s="9"/>
      <c r="M32" s="9"/>
      <c r="N32" s="9"/>
    </row>
    <row r="33" spans="1:14" x14ac:dyDescent="0.25">
      <c r="A33" s="272" t="s">
        <v>282</v>
      </c>
      <c r="B33" s="272"/>
      <c r="C33" s="272"/>
      <c r="D33" s="272"/>
      <c r="E33" s="272"/>
      <c r="F33" s="272"/>
      <c r="G33" s="9"/>
      <c r="H33" s="9"/>
      <c r="I33" s="9"/>
      <c r="J33" s="9"/>
      <c r="K33" s="9"/>
      <c r="L33" s="9"/>
      <c r="M33" s="9"/>
      <c r="N33" s="9"/>
    </row>
    <row r="34" spans="1:14" ht="225" x14ac:dyDescent="0.25">
      <c r="A34" s="10" t="s">
        <v>283</v>
      </c>
      <c r="B34" s="11" t="s">
        <v>284</v>
      </c>
      <c r="C34" s="12">
        <v>55000</v>
      </c>
      <c r="D34" s="100">
        <v>55000</v>
      </c>
      <c r="E34" s="106">
        <v>110000</v>
      </c>
      <c r="F34" s="13" t="s">
        <v>285</v>
      </c>
      <c r="G34" s="9"/>
      <c r="H34" s="9" t="s">
        <v>286</v>
      </c>
      <c r="I34" s="18" t="s">
        <v>287</v>
      </c>
      <c r="J34" s="9"/>
      <c r="K34" s="9"/>
      <c r="L34" s="9"/>
      <c r="M34" s="9"/>
      <c r="N34" s="9"/>
    </row>
    <row r="35" spans="1:14" x14ac:dyDescent="0.25">
      <c r="A35" s="9"/>
      <c r="B35" s="9"/>
      <c r="C35" s="9"/>
      <c r="D35" s="9"/>
      <c r="E35" s="9"/>
      <c r="F35" s="18"/>
      <c r="G35" s="9"/>
      <c r="H35" s="9"/>
      <c r="I35" s="9"/>
      <c r="J35" s="9"/>
      <c r="K35" s="9"/>
      <c r="L35" s="9"/>
      <c r="M35" s="9"/>
      <c r="N35" s="9"/>
    </row>
    <row r="36" spans="1:14" x14ac:dyDescent="0.25">
      <c r="A36" s="272" t="s">
        <v>288</v>
      </c>
      <c r="B36" s="272"/>
      <c r="C36" s="272"/>
      <c r="D36" s="272"/>
      <c r="E36" s="272"/>
      <c r="F36" s="272"/>
      <c r="G36" s="73" t="s">
        <v>289</v>
      </c>
      <c r="H36" s="9"/>
      <c r="I36" s="9"/>
      <c r="J36" s="9"/>
      <c r="K36" s="9"/>
      <c r="L36" s="9"/>
      <c r="M36" s="9"/>
      <c r="N36" s="9"/>
    </row>
    <row r="37" spans="1:14" ht="150" x14ac:dyDescent="0.25">
      <c r="A37" s="10" t="s">
        <v>290</v>
      </c>
      <c r="B37" s="11" t="s">
        <v>291</v>
      </c>
      <c r="C37" s="12">
        <v>71000</v>
      </c>
      <c r="D37" s="12">
        <v>71000</v>
      </c>
      <c r="E37" s="12">
        <v>142000</v>
      </c>
      <c r="F37" s="11" t="s">
        <v>292</v>
      </c>
      <c r="G37" s="9"/>
      <c r="H37" s="18" t="s">
        <v>293</v>
      </c>
      <c r="I37" s="18" t="s">
        <v>294</v>
      </c>
      <c r="J37" s="9"/>
      <c r="K37" s="9"/>
      <c r="L37" s="9"/>
      <c r="M37" s="9"/>
      <c r="N37" s="9"/>
    </row>
    <row r="38" spans="1:14" ht="75" x14ac:dyDescent="0.25">
      <c r="A38" s="14" t="s">
        <v>295</v>
      </c>
      <c r="B38" s="15" t="s">
        <v>296</v>
      </c>
      <c r="C38" s="16">
        <v>8000</v>
      </c>
      <c r="D38" s="16">
        <v>8000</v>
      </c>
      <c r="E38" s="16">
        <v>16000</v>
      </c>
      <c r="F38" s="15" t="s">
        <v>292</v>
      </c>
      <c r="G38" s="9"/>
      <c r="H38" s="18" t="s">
        <v>297</v>
      </c>
      <c r="I38" s="18" t="s">
        <v>298</v>
      </c>
      <c r="J38" s="9"/>
      <c r="K38" s="9"/>
      <c r="L38" s="9"/>
      <c r="M38" s="9"/>
      <c r="N38" s="9"/>
    </row>
    <row r="39" spans="1:14" x14ac:dyDescent="0.25">
      <c r="A39" s="9" t="s">
        <v>243</v>
      </c>
      <c r="B39" s="9"/>
      <c r="C39" s="34">
        <f>SUM(C37:C38)</f>
        <v>79000</v>
      </c>
      <c r="D39" s="104">
        <f>SUM(D37:D38)</f>
        <v>79000</v>
      </c>
      <c r="E39" s="102">
        <f>SUM(E37:E38)</f>
        <v>158000</v>
      </c>
      <c r="F39" s="18"/>
      <c r="G39" s="9"/>
      <c r="H39" s="9"/>
      <c r="I39" s="9"/>
      <c r="J39" s="9"/>
      <c r="K39" s="9"/>
      <c r="L39" s="9"/>
      <c r="M39" s="9"/>
      <c r="N39" s="9"/>
    </row>
    <row r="40" spans="1:14" x14ac:dyDescent="0.25">
      <c r="A40" s="272" t="s">
        <v>299</v>
      </c>
      <c r="B40" s="272"/>
      <c r="C40" s="272"/>
      <c r="D40" s="272"/>
      <c r="E40" s="272"/>
      <c r="F40" s="272"/>
      <c r="G40" s="9"/>
      <c r="H40" s="9"/>
      <c r="I40" s="9"/>
      <c r="J40" s="9"/>
      <c r="K40" s="9"/>
      <c r="L40" s="9"/>
      <c r="M40" s="9"/>
      <c r="N40" s="9"/>
    </row>
    <row r="41" spans="1:14" ht="30" x14ac:dyDescent="0.25">
      <c r="A41" s="10" t="s">
        <v>300</v>
      </c>
      <c r="B41" s="13" t="s">
        <v>301</v>
      </c>
      <c r="C41" s="11" t="s">
        <v>183</v>
      </c>
      <c r="D41" s="101">
        <v>1641</v>
      </c>
      <c r="E41" s="11"/>
      <c r="F41" s="11" t="s">
        <v>302</v>
      </c>
      <c r="G41" s="9"/>
      <c r="H41" s="9"/>
      <c r="I41" s="9"/>
      <c r="J41" s="9"/>
      <c r="K41" s="9"/>
      <c r="L41" s="9"/>
      <c r="M41" s="9"/>
      <c r="N41" s="9"/>
    </row>
    <row r="42" spans="1:14" x14ac:dyDescent="0.25">
      <c r="A42" s="14" t="s">
        <v>183</v>
      </c>
      <c r="B42" s="15" t="s">
        <v>183</v>
      </c>
      <c r="C42" s="15" t="s">
        <v>183</v>
      </c>
      <c r="D42" s="15" t="s">
        <v>183</v>
      </c>
      <c r="E42" s="15" t="s">
        <v>183</v>
      </c>
      <c r="F42" s="113" t="s">
        <v>183</v>
      </c>
      <c r="G42" s="114"/>
      <c r="H42" s="115"/>
      <c r="I42" s="115"/>
      <c r="J42" s="115"/>
      <c r="K42" s="115"/>
      <c r="L42" s="115"/>
      <c r="M42" s="116"/>
    </row>
    <row r="43" spans="1:14" x14ac:dyDescent="0.25">
      <c r="C43" s="92"/>
      <c r="G43" s="117"/>
      <c r="H43" s="118" t="s">
        <v>303</v>
      </c>
      <c r="I43" s="118" t="s">
        <v>218</v>
      </c>
      <c r="J43" s="118" t="s">
        <v>219</v>
      </c>
      <c r="K43" s="118" t="s">
        <v>220</v>
      </c>
      <c r="L43" s="118" t="s">
        <v>221</v>
      </c>
      <c r="M43" s="119" t="s">
        <v>222</v>
      </c>
    </row>
    <row r="44" spans="1:14" x14ac:dyDescent="0.25">
      <c r="D44" s="92"/>
      <c r="G44" s="117"/>
      <c r="H44" s="32"/>
      <c r="I44" s="32"/>
      <c r="J44" s="32"/>
      <c r="K44" s="32"/>
      <c r="L44" s="32"/>
      <c r="M44" s="120"/>
    </row>
    <row r="45" spans="1:14" x14ac:dyDescent="0.25">
      <c r="A45" t="s">
        <v>304</v>
      </c>
      <c r="D45" s="39">
        <f>'Appendix A'!G15</f>
        <v>13725932.800000001</v>
      </c>
      <c r="G45" s="121" t="s">
        <v>304</v>
      </c>
      <c r="H45" s="238">
        <f>'Appendix A'!G15</f>
        <v>13725932.800000001</v>
      </c>
      <c r="I45" s="122">
        <f>'Appendix A'!J15</f>
        <v>17272808.704</v>
      </c>
      <c r="J45" s="122">
        <f>'Appendix A'!K15</f>
        <v>20918068.510720003</v>
      </c>
      <c r="K45" s="122">
        <f>'Appendix A'!L15</f>
        <v>24679626.109849595</v>
      </c>
      <c r="L45" s="122">
        <f>'Appendix A'!M15</f>
        <v>28578642.762838524</v>
      </c>
      <c r="M45" s="123">
        <f>'Appendix A'!N15</f>
        <v>31985563.594417624</v>
      </c>
    </row>
    <row r="46" spans="1:14" x14ac:dyDescent="0.25">
      <c r="A46" t="s">
        <v>305</v>
      </c>
      <c r="D46" s="39">
        <f>SUM(D19,D20,D31,D34,D39,D41)</f>
        <v>1635641</v>
      </c>
      <c r="E46" s="92"/>
      <c r="G46" s="121" t="s">
        <v>305</v>
      </c>
      <c r="H46" s="238">
        <f>SUM(C20,D19,D31,D34,D39,D41)</f>
        <v>1470641</v>
      </c>
      <c r="I46" s="122">
        <f>SUM(D19,D20,D31,D34,D39,D41)</f>
        <v>1635641</v>
      </c>
      <c r="J46" s="122">
        <f>SUM(D19,D20,D31,D34,D39,D41)</f>
        <v>1635641</v>
      </c>
      <c r="K46" s="122">
        <f>SUM(D19,D20,D31,D34,D39,D41)</f>
        <v>1635641</v>
      </c>
      <c r="L46" s="122">
        <f>SUM(D19,D20,D31,D34,D39,D41)</f>
        <v>1635641</v>
      </c>
      <c r="M46" s="123">
        <f>SUM(D19,D20,D31,D34,D39,D41)</f>
        <v>1635641</v>
      </c>
    </row>
    <row r="47" spans="1:14" x14ac:dyDescent="0.25">
      <c r="A47" s="111"/>
      <c r="D47" s="39"/>
      <c r="G47" s="124"/>
      <c r="H47" s="238"/>
      <c r="I47" s="122"/>
      <c r="J47" s="122"/>
      <c r="K47" s="122"/>
      <c r="L47" s="122"/>
      <c r="M47" s="123"/>
    </row>
    <row r="48" spans="1:14" x14ac:dyDescent="0.25">
      <c r="A48" s="112" t="s">
        <v>306</v>
      </c>
      <c r="D48" s="39">
        <f>SUM(D45:D47)</f>
        <v>15361573.800000001</v>
      </c>
      <c r="G48" s="125" t="s">
        <v>306</v>
      </c>
      <c r="H48" s="239">
        <f>SUM(H45:H47)</f>
        <v>15196573.800000001</v>
      </c>
      <c r="I48" s="126">
        <f>SUM(I45:I47)</f>
        <v>18908449.704</v>
      </c>
      <c r="J48" s="126">
        <f t="shared" ref="J48:M48" si="2">SUM(J45:J47)</f>
        <v>22553709.510720003</v>
      </c>
      <c r="K48" s="126">
        <f t="shared" si="2"/>
        <v>26315267.109849595</v>
      </c>
      <c r="L48" s="126">
        <f t="shared" si="2"/>
        <v>30214283.762838524</v>
      </c>
      <c r="M48" s="127">
        <f t="shared" si="2"/>
        <v>33621204.594417624</v>
      </c>
    </row>
    <row r="49" spans="1:13" x14ac:dyDescent="0.25">
      <c r="A49" s="111"/>
      <c r="G49" s="117"/>
      <c r="H49" s="32"/>
      <c r="I49" s="32"/>
      <c r="J49" s="32"/>
      <c r="K49" s="32"/>
      <c r="L49" s="32"/>
      <c r="M49" s="120"/>
    </row>
    <row r="50" spans="1:13" x14ac:dyDescent="0.25">
      <c r="A50" s="111"/>
      <c r="G50" s="117"/>
      <c r="H50" s="32"/>
      <c r="I50" s="32"/>
      <c r="J50" s="32"/>
      <c r="K50" s="32"/>
      <c r="L50" s="32"/>
      <c r="M50" s="120"/>
    </row>
    <row r="51" spans="1:13" x14ac:dyDescent="0.25">
      <c r="A51" s="111"/>
      <c r="G51" s="117"/>
      <c r="H51" s="32"/>
      <c r="I51" s="32"/>
      <c r="J51" s="32"/>
      <c r="K51" s="32"/>
      <c r="L51" s="32"/>
      <c r="M51" s="120"/>
    </row>
    <row r="52" spans="1:13" x14ac:dyDescent="0.25">
      <c r="A52" s="111"/>
      <c r="G52" s="128"/>
      <c r="H52" s="129"/>
      <c r="I52" s="129"/>
      <c r="J52" s="129"/>
      <c r="K52" s="129"/>
      <c r="L52" s="129"/>
      <c r="M52" s="130"/>
    </row>
    <row r="54" spans="1:13" ht="15" customHeight="1" x14ac:dyDescent="0.25">
      <c r="F54" s="268" t="s">
        <v>307</v>
      </c>
    </row>
    <row r="55" spans="1:13" ht="15" customHeight="1" x14ac:dyDescent="0.25">
      <c r="F55" t="str">
        <f>A4</f>
        <v>WATECH 0365 CLOUD DATACENTER</v>
      </c>
      <c r="H55" s="92">
        <f>D4</f>
        <v>1200000</v>
      </c>
      <c r="I55" t="s">
        <v>308</v>
      </c>
    </row>
    <row r="56" spans="1:13" ht="15" customHeight="1" x14ac:dyDescent="0.25">
      <c r="F56" t="str">
        <f>A12</f>
        <v xml:space="preserve">MS UNIFIED </v>
      </c>
      <c r="H56" s="92">
        <f>D12</f>
        <v>500000</v>
      </c>
      <c r="I56" t="s">
        <v>308</v>
      </c>
    </row>
    <row r="57" spans="1:13" ht="15" customHeight="1" x14ac:dyDescent="0.25">
      <c r="F57" t="str">
        <f>A13</f>
        <v>MS SELECT</v>
      </c>
      <c r="H57" s="92">
        <f>D13</f>
        <v>150000</v>
      </c>
      <c r="I57" t="s">
        <v>308</v>
      </c>
    </row>
    <row r="58" spans="1:13" ht="15" customHeight="1" x14ac:dyDescent="0.25">
      <c r="F58" s="268" t="str">
        <f>A20</f>
        <v>POSIT</v>
      </c>
      <c r="G58" s="268"/>
      <c r="H58" s="269">
        <f>D20</f>
        <v>500000</v>
      </c>
      <c r="I58" t="s">
        <v>309</v>
      </c>
    </row>
    <row r="59" spans="1:13" ht="15" customHeight="1" x14ac:dyDescent="0.25">
      <c r="F59" t="s">
        <v>310</v>
      </c>
      <c r="H59" s="92">
        <f>SUM(H55:H58)</f>
        <v>2350000</v>
      </c>
    </row>
    <row r="61" spans="1:13" ht="15" customHeight="1" x14ac:dyDescent="0.25">
      <c r="F61" s="268" t="s">
        <v>311</v>
      </c>
    </row>
    <row r="62" spans="1:13" ht="15" customHeight="1" x14ac:dyDescent="0.25">
      <c r="F62" t="str">
        <f>A8</f>
        <v>BIOINFORMATICS CLOUD</v>
      </c>
      <c r="H62" s="92">
        <f>D8</f>
        <v>144000</v>
      </c>
      <c r="I62" t="s">
        <v>312</v>
      </c>
    </row>
    <row r="63" spans="1:13" ht="15" customHeight="1" x14ac:dyDescent="0.25">
      <c r="F63" t="str">
        <f>A17</f>
        <v>ESRI</v>
      </c>
      <c r="H63" s="92">
        <f>D17</f>
        <v>442000</v>
      </c>
      <c r="I63" t="s">
        <v>313</v>
      </c>
    </row>
  </sheetData>
  <mergeCells count="12">
    <mergeCell ref="A33:F33"/>
    <mergeCell ref="A36:F36"/>
    <mergeCell ref="A40:F40"/>
    <mergeCell ref="A2:F2"/>
    <mergeCell ref="A15:F15"/>
    <mergeCell ref="A11:F11"/>
    <mergeCell ref="J15:L15"/>
    <mergeCell ref="J18:L18"/>
    <mergeCell ref="J23:L23"/>
    <mergeCell ref="J20:L20"/>
    <mergeCell ref="A30:F30"/>
    <mergeCell ref="A22:F22"/>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43F5A-44CD-4C1C-A265-E00DD75B35D6}">
  <dimension ref="A1:P73"/>
  <sheetViews>
    <sheetView zoomScaleNormal="100" workbookViewId="0">
      <pane xSplit="1" topLeftCell="F1" activePane="topRight" state="frozen"/>
      <selection pane="topRight" activeCell="N15" sqref="N15"/>
    </sheetView>
  </sheetViews>
  <sheetFormatPr defaultRowHeight="15" x14ac:dyDescent="0.25"/>
  <cols>
    <col min="1" max="1" width="58.140625" bestFit="1" customWidth="1"/>
    <col min="2" max="2" width="55.85546875" customWidth="1"/>
    <col min="3" max="3" width="52.140625" customWidth="1"/>
    <col min="4" max="4" width="15.7109375" customWidth="1"/>
    <col min="5" max="5" width="30.28515625" customWidth="1"/>
    <col min="6" max="6" width="27.42578125" bestFit="1" customWidth="1"/>
    <col min="7" max="7" width="21.28515625" customWidth="1"/>
    <col min="8" max="8" width="13" bestFit="1" customWidth="1"/>
    <col min="10" max="10" width="13" bestFit="1" customWidth="1"/>
    <col min="11" max="11" width="16.42578125" customWidth="1"/>
    <col min="12" max="12" width="14.140625" customWidth="1"/>
    <col min="13" max="13" width="19.42578125" customWidth="1"/>
    <col min="14" max="14" width="17.140625" customWidth="1"/>
  </cols>
  <sheetData>
    <row r="1" spans="1:16" x14ac:dyDescent="0.25">
      <c r="B1" s="38"/>
      <c r="C1" s="38"/>
      <c r="F1" s="39" t="s">
        <v>314</v>
      </c>
      <c r="G1" s="39" t="s">
        <v>315</v>
      </c>
      <c r="H1" t="s">
        <v>316</v>
      </c>
      <c r="J1" s="39" t="s">
        <v>317</v>
      </c>
      <c r="K1" s="39" t="s">
        <v>318</v>
      </c>
      <c r="L1" s="39" t="s">
        <v>319</v>
      </c>
      <c r="M1" s="39" t="s">
        <v>320</v>
      </c>
      <c r="N1" s="39" t="s">
        <v>321</v>
      </c>
    </row>
    <row r="2" spans="1:16" x14ac:dyDescent="0.25">
      <c r="B2" s="38" t="s">
        <v>322</v>
      </c>
      <c r="C2" s="38" t="s">
        <v>323</v>
      </c>
      <c r="D2" t="s">
        <v>324</v>
      </c>
      <c r="E2" t="s">
        <v>325</v>
      </c>
      <c r="F2" s="39" t="s">
        <v>326</v>
      </c>
      <c r="G2" s="39"/>
      <c r="J2" s="39"/>
    </row>
    <row r="3" spans="1:16" x14ac:dyDescent="0.25">
      <c r="A3" s="86" t="s">
        <v>327</v>
      </c>
      <c r="B3" s="38">
        <f>350000*12</f>
        <v>4200000</v>
      </c>
      <c r="C3" s="38">
        <v>14</v>
      </c>
      <c r="D3" s="40">
        <f>B3/A36</f>
        <v>300000</v>
      </c>
      <c r="E3" s="40">
        <v>10</v>
      </c>
      <c r="F3" s="39">
        <f>D3*(C3+E3)</f>
        <v>7200000</v>
      </c>
      <c r="G3" s="63">
        <f>D3*(C3+E3+E3)</f>
        <v>10200000</v>
      </c>
      <c r="H3" s="41">
        <f>F3+G3</f>
        <v>17400000</v>
      </c>
      <c r="J3" s="63">
        <f>D3*(C3+E3+E3+E3)</f>
        <v>13200000</v>
      </c>
      <c r="K3" s="63">
        <f>D3*(C3+E3+E3+E3+E3)</f>
        <v>16200000</v>
      </c>
      <c r="L3" s="63">
        <f>D3*(C3+E3+E3+E3+E3+E3)</f>
        <v>19200000</v>
      </c>
      <c r="M3" s="63">
        <f>D3*(C3+E3+E3+E3+E3+E3+E3)</f>
        <v>22200000</v>
      </c>
      <c r="N3" s="63">
        <f>D3*(C3+E3+E3+E3+E3+E3+E3+E3)</f>
        <v>25200000</v>
      </c>
    </row>
    <row r="4" spans="1:16" x14ac:dyDescent="0.25">
      <c r="A4" s="86" t="s">
        <v>328</v>
      </c>
      <c r="B4" s="39">
        <v>1000000</v>
      </c>
      <c r="C4" s="38"/>
      <c r="F4" s="39">
        <f>B4*(1+(B6+B7))</f>
        <v>1180000</v>
      </c>
      <c r="G4" s="63">
        <f>F4*(1+(B6+B7))</f>
        <v>1392400</v>
      </c>
      <c r="H4" s="41">
        <f>F4+G4</f>
        <v>2572400</v>
      </c>
      <c r="J4" s="63">
        <f>G4*(1+(B6+B7))+150000*1.08</f>
        <v>1805032</v>
      </c>
      <c r="K4" s="63">
        <f>J4*(1+(B6+B7))+162000*1.08</f>
        <v>2304897.7599999998</v>
      </c>
      <c r="L4" s="63">
        <f>K4*(1+(B6+B7))+174960*1.08</f>
        <v>2908736.1567999995</v>
      </c>
      <c r="M4" s="63">
        <f>L4*(1+(B6+B7))+188957*1.08</f>
        <v>3636382.2250239993</v>
      </c>
      <c r="N4" s="63">
        <f>M4*(1+(C6+C7))+204073*1.08</f>
        <v>3856781.0650239992</v>
      </c>
      <c r="O4" s="63"/>
      <c r="P4" s="63"/>
    </row>
    <row r="5" spans="1:16" x14ac:dyDescent="0.25">
      <c r="A5" s="86" t="s">
        <v>329</v>
      </c>
      <c r="B5" s="39">
        <f>6000*12</f>
        <v>72000</v>
      </c>
      <c r="C5" s="38"/>
      <c r="F5" s="39">
        <f>B5*(1+(B6+B7))</f>
        <v>84960</v>
      </c>
      <c r="G5" s="63">
        <f>F5*(1+(B6+B7))</f>
        <v>100252.79999999999</v>
      </c>
      <c r="H5" s="41">
        <f>F5+G5</f>
        <v>185212.79999999999</v>
      </c>
      <c r="J5" s="63">
        <f>G5*(1+(B6+B7))</f>
        <v>118298.30399999997</v>
      </c>
      <c r="K5" s="63">
        <f>J5*(1+(B6+B7))</f>
        <v>139591.99871999997</v>
      </c>
      <c r="L5" s="63">
        <f>K5*(1+(B6+B7))</f>
        <v>164718.55848959996</v>
      </c>
      <c r="M5" s="63">
        <f>L5*(1+(B6+B7))</f>
        <v>194367.89901772793</v>
      </c>
      <c r="N5" s="63">
        <f>M5*(1+(B6+B7))</f>
        <v>229354.12084091894</v>
      </c>
    </row>
    <row r="6" spans="1:16" x14ac:dyDescent="0.25">
      <c r="A6" s="87" t="s">
        <v>330</v>
      </c>
      <c r="B6" s="42">
        <v>0.08</v>
      </c>
      <c r="C6" s="38"/>
      <c r="F6" s="39"/>
      <c r="G6" s="63"/>
      <c r="H6" s="41"/>
      <c r="J6" s="63"/>
    </row>
    <row r="7" spans="1:16" x14ac:dyDescent="0.25">
      <c r="A7" s="87" t="s">
        <v>331</v>
      </c>
      <c r="B7" s="42">
        <v>0.1</v>
      </c>
      <c r="C7" s="38"/>
      <c r="F7" s="39"/>
      <c r="G7" s="63"/>
      <c r="H7" s="41"/>
      <c r="J7" s="63"/>
    </row>
    <row r="8" spans="1:16" x14ac:dyDescent="0.25">
      <c r="A8" s="242" t="s">
        <v>332</v>
      </c>
      <c r="B8" s="42"/>
      <c r="C8" s="38"/>
      <c r="F8" s="39">
        <v>350000</v>
      </c>
      <c r="G8" s="98">
        <v>500000</v>
      </c>
      <c r="H8" s="41">
        <f t="shared" ref="H8:H13" si="0">F8+G8</f>
        <v>850000</v>
      </c>
      <c r="J8" s="98">
        <f>500000*1.08</f>
        <v>540000</v>
      </c>
      <c r="K8" s="98">
        <f t="shared" ref="K8:N10" si="1">J8*1.08</f>
        <v>583200</v>
      </c>
      <c r="L8" s="98">
        <f t="shared" si="1"/>
        <v>629856</v>
      </c>
      <c r="M8" s="98">
        <f t="shared" si="1"/>
        <v>680244.4800000001</v>
      </c>
      <c r="N8" s="98">
        <f t="shared" si="1"/>
        <v>734664.03840000019</v>
      </c>
    </row>
    <row r="9" spans="1:16" x14ac:dyDescent="0.25">
      <c r="A9" s="242" t="s">
        <v>333</v>
      </c>
      <c r="B9" s="42"/>
      <c r="C9" s="38"/>
      <c r="F9" s="39">
        <v>150000</v>
      </c>
      <c r="G9" s="98">
        <v>150000</v>
      </c>
      <c r="H9" s="41">
        <f t="shared" si="0"/>
        <v>300000</v>
      </c>
      <c r="J9" s="98">
        <v>0</v>
      </c>
      <c r="K9" s="98">
        <f t="shared" si="1"/>
        <v>0</v>
      </c>
      <c r="L9" s="98">
        <f t="shared" si="1"/>
        <v>0</v>
      </c>
      <c r="M9" s="98">
        <f t="shared" si="1"/>
        <v>0</v>
      </c>
      <c r="N9" s="98">
        <f t="shared" si="1"/>
        <v>0</v>
      </c>
    </row>
    <row r="10" spans="1:16" x14ac:dyDescent="0.25">
      <c r="A10" s="242" t="s">
        <v>334</v>
      </c>
      <c r="B10" s="39">
        <f>100000*12</f>
        <v>1200000</v>
      </c>
      <c r="C10" s="38"/>
      <c r="D10" s="41"/>
      <c r="F10" s="39">
        <v>600000</v>
      </c>
      <c r="G10" s="98">
        <v>1200000</v>
      </c>
      <c r="H10" s="41">
        <f t="shared" si="0"/>
        <v>1800000</v>
      </c>
      <c r="J10" s="98">
        <f>1200000*1.08</f>
        <v>1296000</v>
      </c>
      <c r="K10" s="98">
        <f t="shared" si="1"/>
        <v>1399680</v>
      </c>
      <c r="L10" s="98">
        <f t="shared" si="1"/>
        <v>1511654.4000000001</v>
      </c>
      <c r="M10" s="98">
        <f t="shared" si="1"/>
        <v>1632586.7520000003</v>
      </c>
      <c r="N10" s="98">
        <f t="shared" si="1"/>
        <v>1763193.6921600006</v>
      </c>
    </row>
    <row r="11" spans="1:16" x14ac:dyDescent="0.25">
      <c r="A11" s="88" t="s">
        <v>253</v>
      </c>
      <c r="B11" s="42"/>
      <c r="C11" s="38" t="s">
        <v>335</v>
      </c>
      <c r="E11" t="s">
        <v>336</v>
      </c>
      <c r="F11" s="63">
        <v>213300</v>
      </c>
      <c r="G11" s="63">
        <v>442000</v>
      </c>
      <c r="H11" s="41">
        <f t="shared" si="0"/>
        <v>655300</v>
      </c>
      <c r="J11" s="63">
        <f>G11*1.03</f>
        <v>455260</v>
      </c>
      <c r="K11" s="63">
        <f>J11*1.03</f>
        <v>468917.8</v>
      </c>
      <c r="L11" s="63">
        <f t="shared" ref="L11:N11" si="2">K11*1.03</f>
        <v>482985.33399999997</v>
      </c>
      <c r="M11" s="63">
        <f t="shared" si="2"/>
        <v>497474.89402000001</v>
      </c>
      <c r="N11" s="63">
        <f t="shared" si="2"/>
        <v>512399.14084060001</v>
      </c>
    </row>
    <row r="12" spans="1:16" x14ac:dyDescent="0.25">
      <c r="A12" s="88" t="s">
        <v>337</v>
      </c>
      <c r="B12" s="38"/>
      <c r="C12" s="38" t="s">
        <v>338</v>
      </c>
      <c r="F12" s="63">
        <f>50000*12</f>
        <v>600000</v>
      </c>
      <c r="G12" s="63">
        <f>80000*12</f>
        <v>960000</v>
      </c>
      <c r="H12" s="41">
        <f t="shared" si="0"/>
        <v>1560000</v>
      </c>
      <c r="J12" s="63">
        <f>G12*1.08</f>
        <v>1036800.0000000001</v>
      </c>
      <c r="K12" s="63">
        <f>J12*1.08</f>
        <v>1119744.0000000002</v>
      </c>
      <c r="L12" s="63">
        <f t="shared" ref="L12:N12" si="3">K12*1.08</f>
        <v>1209323.5200000003</v>
      </c>
      <c r="M12" s="63">
        <f t="shared" si="3"/>
        <v>1306069.4016000004</v>
      </c>
      <c r="N12" s="63">
        <f t="shared" si="3"/>
        <v>1410554.9537280006</v>
      </c>
    </row>
    <row r="13" spans="1:16" x14ac:dyDescent="0.25">
      <c r="A13" s="86" t="s">
        <v>339</v>
      </c>
      <c r="B13" s="42"/>
      <c r="C13" s="38"/>
      <c r="F13" s="63">
        <f>12000*12</f>
        <v>144000</v>
      </c>
      <c r="G13" s="63">
        <f>12000*12</f>
        <v>144000</v>
      </c>
      <c r="H13" s="41">
        <f t="shared" si="0"/>
        <v>288000</v>
      </c>
      <c r="J13" s="63">
        <f>12000*12*1.08</f>
        <v>155520</v>
      </c>
      <c r="K13" s="63">
        <f>J13*1.08</f>
        <v>167961.60000000001</v>
      </c>
      <c r="L13" s="63">
        <f t="shared" ref="L13:N13" si="4">K13*1.08</f>
        <v>181398.52800000002</v>
      </c>
      <c r="M13" s="63">
        <f t="shared" si="4"/>
        <v>195910.41024000003</v>
      </c>
      <c r="N13" s="63">
        <f t="shared" si="4"/>
        <v>211583.24305920003</v>
      </c>
    </row>
    <row r="14" spans="1:16" ht="15.75" thickBot="1" x14ac:dyDescent="0.3">
      <c r="A14" s="89" t="s">
        <v>340</v>
      </c>
      <c r="B14" s="44"/>
      <c r="C14" s="45"/>
      <c r="D14" s="43"/>
      <c r="E14" s="43" t="s">
        <v>341</v>
      </c>
      <c r="F14" s="64">
        <f>('OIT-HTS SYSTEM COST'!C29+'OIT-HTS SYSTEM COST'!E28)</f>
        <v>617280</v>
      </c>
      <c r="G14" s="64">
        <f>'OIT-HTS SYSTEM COST'!D29</f>
        <v>487280</v>
      </c>
      <c r="H14" s="67">
        <f>F14+G14</f>
        <v>1104560</v>
      </c>
      <c r="J14" s="64">
        <f>'OIT-HTS SYSTEM COST'!D29*1.03</f>
        <v>501898.4</v>
      </c>
      <c r="K14" s="64">
        <f t="shared" ref="K14:N14" si="5">J14*1.03</f>
        <v>516955.35200000001</v>
      </c>
      <c r="L14" s="64">
        <f t="shared" si="5"/>
        <v>532464.01256000006</v>
      </c>
      <c r="M14" s="64">
        <f t="shared" si="5"/>
        <v>548437.93293680006</v>
      </c>
      <c r="N14" s="64">
        <f t="shared" si="5"/>
        <v>564891.07092490408</v>
      </c>
    </row>
    <row r="15" spans="1:16" ht="15.75" thickTop="1" x14ac:dyDescent="0.25">
      <c r="A15" s="46" t="s">
        <v>342</v>
      </c>
      <c r="B15" s="47"/>
      <c r="C15" s="48"/>
      <c r="D15" s="49"/>
      <c r="E15" s="49"/>
      <c r="F15" s="50">
        <f>SUM(F3:F14)</f>
        <v>11139540</v>
      </c>
      <c r="G15" s="50">
        <f>SUM(G3:G7,G11:G14)</f>
        <v>13725932.800000001</v>
      </c>
      <c r="H15" s="51">
        <f>SUM(H3:H14)</f>
        <v>26715472.800000001</v>
      </c>
      <c r="J15" s="50">
        <f>SUM(J3:J7,J11:J14)</f>
        <v>17272808.704</v>
      </c>
      <c r="K15" s="50">
        <f t="shared" ref="K15:N15" si="6">SUM(K3:K7,K11:K14)</f>
        <v>20918068.510720003</v>
      </c>
      <c r="L15" s="50">
        <f t="shared" si="6"/>
        <v>24679626.109849595</v>
      </c>
      <c r="M15" s="50">
        <f t="shared" si="6"/>
        <v>28578642.762838524</v>
      </c>
      <c r="N15" s="50">
        <f t="shared" si="6"/>
        <v>31985563.594417624</v>
      </c>
    </row>
    <row r="16" spans="1:16" x14ac:dyDescent="0.25">
      <c r="B16" s="42"/>
      <c r="C16" s="38"/>
      <c r="F16" s="39"/>
      <c r="G16" s="39"/>
      <c r="H16" s="41"/>
      <c r="J16" s="39"/>
    </row>
    <row r="17" spans="1:10" ht="15.75" customHeight="1" x14ac:dyDescent="0.25">
      <c r="A17" s="273" t="s">
        <v>343</v>
      </c>
      <c r="B17" s="273"/>
      <c r="C17" s="273"/>
      <c r="D17" s="273"/>
      <c r="E17" s="273"/>
      <c r="F17" s="273"/>
      <c r="G17" s="273"/>
      <c r="H17" s="273"/>
    </row>
    <row r="18" spans="1:10" x14ac:dyDescent="0.25">
      <c r="A18" s="86" t="s">
        <v>344</v>
      </c>
      <c r="B18" s="90" t="s">
        <v>345</v>
      </c>
      <c r="C18" s="39" t="s">
        <v>346</v>
      </c>
      <c r="F18" s="39"/>
      <c r="G18" s="39"/>
      <c r="J18" s="39"/>
    </row>
    <row r="19" spans="1:10" x14ac:dyDescent="0.25">
      <c r="A19" s="87" t="s">
        <v>347</v>
      </c>
      <c r="B19" s="91" t="s">
        <v>348</v>
      </c>
      <c r="C19" s="53" t="s">
        <v>253</v>
      </c>
      <c r="F19" s="39"/>
      <c r="G19" s="39"/>
      <c r="J19" s="39"/>
    </row>
    <row r="20" spans="1:10" x14ac:dyDescent="0.25">
      <c r="A20" s="87" t="s">
        <v>349</v>
      </c>
      <c r="B20" s="91" t="s">
        <v>350</v>
      </c>
      <c r="C20" s="53" t="s">
        <v>340</v>
      </c>
      <c r="F20" s="39"/>
      <c r="G20" s="39"/>
      <c r="J20" s="39"/>
    </row>
    <row r="21" spans="1:10" x14ac:dyDescent="0.25">
      <c r="A21" s="87" t="s">
        <v>351</v>
      </c>
      <c r="B21" s="91" t="s">
        <v>352</v>
      </c>
      <c r="F21" s="39"/>
      <c r="G21" s="39"/>
      <c r="J21" s="39"/>
    </row>
    <row r="22" spans="1:10" x14ac:dyDescent="0.25">
      <c r="A22" s="87" t="s">
        <v>353</v>
      </c>
      <c r="B22" s="91" t="s">
        <v>354</v>
      </c>
      <c r="F22" s="39"/>
      <c r="G22" s="39"/>
      <c r="J22" s="39"/>
    </row>
    <row r="23" spans="1:10" x14ac:dyDescent="0.25">
      <c r="A23" s="87" t="s">
        <v>355</v>
      </c>
      <c r="B23" s="91" t="s">
        <v>356</v>
      </c>
      <c r="F23" s="39"/>
      <c r="G23" s="39"/>
      <c r="J23" s="39"/>
    </row>
    <row r="24" spans="1:10" x14ac:dyDescent="0.25">
      <c r="A24" s="87" t="s">
        <v>357</v>
      </c>
      <c r="B24" s="91" t="s">
        <v>358</v>
      </c>
      <c r="F24" s="39"/>
      <c r="G24" s="39"/>
      <c r="J24" s="39"/>
    </row>
    <row r="25" spans="1:10" x14ac:dyDescent="0.25">
      <c r="A25" s="86"/>
      <c r="B25" s="91" t="s">
        <v>359</v>
      </c>
      <c r="F25" s="39"/>
      <c r="G25" s="39"/>
      <c r="J25" s="39"/>
    </row>
    <row r="26" spans="1:10" x14ac:dyDescent="0.25">
      <c r="A26" s="54"/>
      <c r="B26" s="38"/>
      <c r="C26" s="38"/>
      <c r="F26" s="39"/>
      <c r="G26" s="39"/>
      <c r="J26" s="39"/>
    </row>
    <row r="27" spans="1:10" x14ac:dyDescent="0.25">
      <c r="A27" s="80" t="s">
        <v>360</v>
      </c>
      <c r="B27" s="81" t="s">
        <v>361</v>
      </c>
      <c r="C27" s="38" t="s">
        <v>362</v>
      </c>
      <c r="D27" s="81" t="s">
        <v>363</v>
      </c>
      <c r="E27" s="85" t="s">
        <v>364</v>
      </c>
      <c r="F27" s="39"/>
      <c r="G27" s="39"/>
      <c r="J27" s="39"/>
    </row>
    <row r="28" spans="1:10" x14ac:dyDescent="0.25">
      <c r="A28" s="82" t="s">
        <v>365</v>
      </c>
      <c r="B28" s="83" t="s">
        <v>366</v>
      </c>
      <c r="C28" s="52" t="s">
        <v>366</v>
      </c>
      <c r="D28" s="82" t="s">
        <v>367</v>
      </c>
      <c r="E28" s="82" t="s">
        <v>368</v>
      </c>
      <c r="F28" s="39"/>
      <c r="G28" s="39"/>
      <c r="J28" s="39"/>
    </row>
    <row r="29" spans="1:10" x14ac:dyDescent="0.25">
      <c r="A29" s="82" t="s">
        <v>369</v>
      </c>
      <c r="B29" s="83" t="s">
        <v>370</v>
      </c>
      <c r="C29" s="52" t="s">
        <v>370</v>
      </c>
      <c r="D29" s="110"/>
      <c r="E29" s="82" t="s">
        <v>371</v>
      </c>
      <c r="F29" s="39"/>
      <c r="G29" s="39"/>
      <c r="J29" s="39"/>
    </row>
    <row r="30" spans="1:10" x14ac:dyDescent="0.25">
      <c r="A30" s="82" t="s">
        <v>372</v>
      </c>
      <c r="B30" s="83" t="s">
        <v>373</v>
      </c>
      <c r="C30" s="52" t="s">
        <v>373</v>
      </c>
      <c r="F30" s="39"/>
      <c r="G30" s="39"/>
      <c r="J30" s="39"/>
    </row>
    <row r="31" spans="1:10" x14ac:dyDescent="0.25">
      <c r="A31" s="84" t="s">
        <v>374</v>
      </c>
      <c r="B31" s="83" t="s">
        <v>375</v>
      </c>
      <c r="C31" s="52" t="s">
        <v>375</v>
      </c>
      <c r="F31" s="39"/>
      <c r="G31" s="39"/>
      <c r="J31" s="39"/>
    </row>
    <row r="32" spans="1:10" x14ac:dyDescent="0.25">
      <c r="A32" s="84" t="s">
        <v>376</v>
      </c>
      <c r="B32" s="83" t="s">
        <v>377</v>
      </c>
      <c r="C32" s="52" t="s">
        <v>377</v>
      </c>
      <c r="F32" s="39"/>
      <c r="G32" s="39"/>
      <c r="J32" s="39"/>
    </row>
    <row r="33" spans="1:10" x14ac:dyDescent="0.25">
      <c r="A33" s="84" t="s">
        <v>378</v>
      </c>
      <c r="B33" s="83" t="s">
        <v>379</v>
      </c>
      <c r="C33" s="52" t="s">
        <v>379</v>
      </c>
      <c r="F33" s="39"/>
      <c r="G33" s="39"/>
      <c r="J33" s="39"/>
    </row>
    <row r="34" spans="1:10" x14ac:dyDescent="0.25">
      <c r="A34" s="84" t="s">
        <v>380</v>
      </c>
      <c r="B34" s="83" t="s">
        <v>381</v>
      </c>
      <c r="C34" s="52" t="s">
        <v>381</v>
      </c>
      <c r="F34" s="39"/>
      <c r="G34" s="39"/>
      <c r="J34" s="39"/>
    </row>
    <row r="35" spans="1:10" x14ac:dyDescent="0.25">
      <c r="A35" s="84" t="s">
        <v>382</v>
      </c>
      <c r="B35" s="83" t="s">
        <v>383</v>
      </c>
      <c r="C35" s="52" t="s">
        <v>383</v>
      </c>
      <c r="F35" s="39"/>
      <c r="G35" s="39"/>
      <c r="J35" s="39"/>
    </row>
    <row r="36" spans="1:10" x14ac:dyDescent="0.25">
      <c r="A36" s="85">
        <v>14</v>
      </c>
      <c r="B36" s="83" t="s">
        <v>384</v>
      </c>
      <c r="C36" s="52" t="s">
        <v>384</v>
      </c>
      <c r="F36" s="39"/>
      <c r="G36" s="39"/>
      <c r="J36" s="39"/>
    </row>
    <row r="37" spans="1:10" x14ac:dyDescent="0.25">
      <c r="A37" s="85"/>
      <c r="B37" s="83" t="s">
        <v>385</v>
      </c>
      <c r="C37" s="52" t="s">
        <v>385</v>
      </c>
      <c r="F37" s="39"/>
      <c r="G37" s="39"/>
      <c r="J37" s="39"/>
    </row>
    <row r="38" spans="1:10" x14ac:dyDescent="0.25">
      <c r="A38" s="85" t="s">
        <v>386</v>
      </c>
      <c r="B38" s="83" t="s">
        <v>387</v>
      </c>
    </row>
    <row r="44" spans="1:10" x14ac:dyDescent="0.25">
      <c r="A44" s="49" t="s">
        <v>388</v>
      </c>
      <c r="B44" s="49" t="s">
        <v>389</v>
      </c>
      <c r="C44" s="49" t="s">
        <v>390</v>
      </c>
      <c r="D44">
        <f>D9+D14+D21+D29+D31+D34+D39+D41</f>
        <v>0</v>
      </c>
    </row>
    <row r="45" spans="1:10" x14ac:dyDescent="0.25">
      <c r="B45" s="70" t="s">
        <v>370</v>
      </c>
      <c r="C45" s="212" t="s">
        <v>391</v>
      </c>
    </row>
    <row r="46" spans="1:10" ht="30" x14ac:dyDescent="0.25">
      <c r="B46" s="70" t="s">
        <v>392</v>
      </c>
      <c r="C46" s="213" t="s">
        <v>393</v>
      </c>
      <c r="D46" s="41">
        <f>1635641+'Appendix A'!G15</f>
        <v>15361573.800000001</v>
      </c>
    </row>
    <row r="47" spans="1:10" ht="35.25" customHeight="1" x14ac:dyDescent="0.25">
      <c r="B47" s="97" t="s">
        <v>394</v>
      </c>
      <c r="C47" s="214" t="s">
        <v>395</v>
      </c>
    </row>
    <row r="48" spans="1:10" ht="90" x14ac:dyDescent="0.25">
      <c r="B48" s="97" t="s">
        <v>381</v>
      </c>
      <c r="C48" s="214" t="s">
        <v>396</v>
      </c>
    </row>
    <row r="49" spans="1:5" x14ac:dyDescent="0.25">
      <c r="B49" s="97" t="s">
        <v>397</v>
      </c>
      <c r="C49" s="215" t="s">
        <v>398</v>
      </c>
    </row>
    <row r="50" spans="1:5" ht="60" x14ac:dyDescent="0.25">
      <c r="B50" s="97" t="s">
        <v>377</v>
      </c>
      <c r="C50" s="214" t="s">
        <v>399</v>
      </c>
    </row>
    <row r="51" spans="1:5" x14ac:dyDescent="0.25">
      <c r="B51" s="70" t="s">
        <v>383</v>
      </c>
      <c r="C51" s="70" t="s">
        <v>400</v>
      </c>
    </row>
    <row r="52" spans="1:5" x14ac:dyDescent="0.25">
      <c r="B52" s="70" t="s">
        <v>384</v>
      </c>
      <c r="C52" s="70" t="s">
        <v>401</v>
      </c>
    </row>
    <row r="53" spans="1:5" x14ac:dyDescent="0.25">
      <c r="B53" s="70" t="s">
        <v>402</v>
      </c>
      <c r="C53" s="70" t="s">
        <v>403</v>
      </c>
    </row>
    <row r="54" spans="1:5" x14ac:dyDescent="0.25">
      <c r="B54" s="70" t="s">
        <v>404</v>
      </c>
      <c r="C54" s="70" t="s">
        <v>405</v>
      </c>
    </row>
    <row r="56" spans="1:5" x14ac:dyDescent="0.25">
      <c r="A56" t="s">
        <v>406</v>
      </c>
    </row>
    <row r="58" spans="1:5" x14ac:dyDescent="0.25">
      <c r="A58" s="95" t="s">
        <v>407</v>
      </c>
      <c r="B58" s="95" t="s">
        <v>408</v>
      </c>
      <c r="C58" s="95" t="s">
        <v>3</v>
      </c>
      <c r="D58" s="95" t="s">
        <v>409</v>
      </c>
      <c r="E58" s="95" t="s">
        <v>390</v>
      </c>
    </row>
    <row r="59" spans="1:5" x14ac:dyDescent="0.25">
      <c r="A59" s="9" t="s">
        <v>410</v>
      </c>
      <c r="B59" s="9">
        <v>71077438</v>
      </c>
      <c r="C59" s="9" t="s">
        <v>411</v>
      </c>
      <c r="D59" s="9" t="s">
        <v>412</v>
      </c>
      <c r="E59" s="9" t="s">
        <v>413</v>
      </c>
    </row>
    <row r="60" spans="1:5" x14ac:dyDescent="0.25">
      <c r="A60" s="9" t="s">
        <v>410</v>
      </c>
      <c r="B60" s="9">
        <v>71081652</v>
      </c>
      <c r="C60" s="9" t="s">
        <v>411</v>
      </c>
      <c r="D60" s="9" t="s">
        <v>414</v>
      </c>
      <c r="E60" s="9" t="s">
        <v>413</v>
      </c>
    </row>
    <row r="61" spans="1:5" x14ac:dyDescent="0.25">
      <c r="A61" s="9" t="s">
        <v>410</v>
      </c>
      <c r="B61" s="9">
        <v>71081653</v>
      </c>
      <c r="C61" s="9" t="s">
        <v>411</v>
      </c>
      <c r="D61" s="9" t="s">
        <v>415</v>
      </c>
      <c r="E61" s="9" t="s">
        <v>413</v>
      </c>
    </row>
    <row r="62" spans="1:5" x14ac:dyDescent="0.25">
      <c r="A62" s="9" t="s">
        <v>410</v>
      </c>
      <c r="B62" s="9">
        <v>71077885</v>
      </c>
      <c r="C62" s="9" t="s">
        <v>416</v>
      </c>
      <c r="D62" s="9" t="s">
        <v>417</v>
      </c>
      <c r="E62" s="9" t="s">
        <v>418</v>
      </c>
    </row>
    <row r="63" spans="1:5" x14ac:dyDescent="0.25">
      <c r="A63" s="9" t="s">
        <v>410</v>
      </c>
      <c r="B63" s="9">
        <v>71077903</v>
      </c>
      <c r="C63" s="9" t="s">
        <v>167</v>
      </c>
      <c r="D63" s="9" t="s">
        <v>419</v>
      </c>
      <c r="E63" s="9" t="s">
        <v>418</v>
      </c>
    </row>
    <row r="64" spans="1:5" x14ac:dyDescent="0.25">
      <c r="A64" s="9" t="s">
        <v>410</v>
      </c>
      <c r="B64" s="9">
        <v>71077902</v>
      </c>
      <c r="C64" s="9" t="s">
        <v>167</v>
      </c>
      <c r="D64" s="9" t="s">
        <v>420</v>
      </c>
      <c r="E64" s="9" t="s">
        <v>421</v>
      </c>
    </row>
    <row r="65" spans="1:5" x14ac:dyDescent="0.25">
      <c r="A65" s="9" t="s">
        <v>422</v>
      </c>
      <c r="B65" s="9">
        <v>71081608</v>
      </c>
      <c r="C65" s="9" t="s">
        <v>423</v>
      </c>
      <c r="D65" s="9" t="s">
        <v>424</v>
      </c>
      <c r="E65" s="9" t="s">
        <v>425</v>
      </c>
    </row>
    <row r="66" spans="1:5" x14ac:dyDescent="0.25">
      <c r="A66" s="9" t="s">
        <v>426</v>
      </c>
      <c r="B66" s="9">
        <v>71074296</v>
      </c>
      <c r="C66" s="9" t="s">
        <v>158</v>
      </c>
      <c r="D66" s="9" t="s">
        <v>427</v>
      </c>
      <c r="E66" s="9" t="s">
        <v>428</v>
      </c>
    </row>
    <row r="67" spans="1:5" x14ac:dyDescent="0.25">
      <c r="A67" s="9" t="s">
        <v>426</v>
      </c>
      <c r="B67" s="9">
        <v>71073385</v>
      </c>
      <c r="C67" s="9" t="s">
        <v>97</v>
      </c>
      <c r="D67" s="9" t="s">
        <v>429</v>
      </c>
      <c r="E67" s="9" t="s">
        <v>430</v>
      </c>
    </row>
    <row r="68" spans="1:5" x14ac:dyDescent="0.25">
      <c r="A68" s="9" t="s">
        <v>426</v>
      </c>
      <c r="B68" s="9">
        <v>71081415</v>
      </c>
      <c r="C68" s="9" t="s">
        <v>411</v>
      </c>
      <c r="D68" s="9" t="s">
        <v>431</v>
      </c>
      <c r="E68" s="9" t="s">
        <v>432</v>
      </c>
    </row>
    <row r="69" spans="1:5" x14ac:dyDescent="0.25">
      <c r="A69" s="9" t="s">
        <v>433</v>
      </c>
      <c r="B69" s="9">
        <v>71079346</v>
      </c>
      <c r="C69" s="9" t="s">
        <v>434</v>
      </c>
      <c r="D69" s="9" t="s">
        <v>435</v>
      </c>
      <c r="E69" s="9" t="s">
        <v>436</v>
      </c>
    </row>
    <row r="70" spans="1:5" x14ac:dyDescent="0.25">
      <c r="A70" s="9" t="s">
        <v>437</v>
      </c>
      <c r="B70" s="9">
        <v>71079185</v>
      </c>
      <c r="C70" s="9" t="s">
        <v>438</v>
      </c>
      <c r="D70" s="9" t="s">
        <v>439</v>
      </c>
      <c r="E70" s="9" t="s">
        <v>440</v>
      </c>
    </row>
    <row r="71" spans="1:5" x14ac:dyDescent="0.25">
      <c r="A71" s="18" t="s">
        <v>441</v>
      </c>
      <c r="B71" s="18">
        <v>71077082</v>
      </c>
      <c r="C71" s="18" t="s">
        <v>97</v>
      </c>
      <c r="D71" s="18" t="s">
        <v>442</v>
      </c>
      <c r="E71" s="9" t="s">
        <v>443</v>
      </c>
    </row>
    <row r="72" spans="1:5" ht="30" x14ac:dyDescent="0.25">
      <c r="A72" s="18" t="s">
        <v>441</v>
      </c>
      <c r="B72" s="18">
        <v>71081422</v>
      </c>
      <c r="C72" s="18" t="s">
        <v>444</v>
      </c>
      <c r="D72" s="18" t="s">
        <v>445</v>
      </c>
      <c r="E72" s="9" t="s">
        <v>446</v>
      </c>
    </row>
    <row r="73" spans="1:5" x14ac:dyDescent="0.25">
      <c r="A73" s="9" t="s">
        <v>441</v>
      </c>
      <c r="B73" s="9">
        <v>71077081</v>
      </c>
      <c r="C73" s="9" t="s">
        <v>171</v>
      </c>
      <c r="D73" s="9" t="s">
        <v>447</v>
      </c>
      <c r="E73" s="9" t="s">
        <v>448</v>
      </c>
    </row>
  </sheetData>
  <mergeCells count="1">
    <mergeCell ref="A17:H17"/>
  </mergeCells>
  <pageMargins left="0.7" right="0.7" top="0.75" bottom="0.75" header="0.3" footer="0.3"/>
  <pageSetup orientation="portrait" r:id="rId1"/>
  <ignoredErrors>
    <ignoredError sqref="N11 K11:M11"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9306E-55AE-4DC5-B7ED-7A0812ECEC35}">
  <dimension ref="A1:G20"/>
  <sheetViews>
    <sheetView zoomScale="120" zoomScaleNormal="120" workbookViewId="0">
      <selection activeCell="G11" sqref="G11"/>
    </sheetView>
  </sheetViews>
  <sheetFormatPr defaultRowHeight="15" x14ac:dyDescent="0.25"/>
  <cols>
    <col min="1" max="1" width="29.140625" customWidth="1"/>
    <col min="2" max="2" width="18.5703125" style="23" customWidth="1"/>
    <col min="3" max="3" width="19.28515625" style="5" customWidth="1"/>
    <col min="4" max="4" width="19.28515625" style="24" customWidth="1"/>
    <col min="5" max="5" width="13.5703125" style="5" customWidth="1"/>
    <col min="6" max="6" width="17.7109375" style="23" customWidth="1"/>
    <col min="7" max="7" width="25" style="5" customWidth="1"/>
    <col min="8" max="8" width="37" bestFit="1" customWidth="1"/>
  </cols>
  <sheetData>
    <row r="1" spans="1:7" ht="30" x14ac:dyDescent="0.25">
      <c r="B1" s="19" t="s">
        <v>449</v>
      </c>
      <c r="C1" s="20" t="s">
        <v>450</v>
      </c>
      <c r="D1" s="21" t="s">
        <v>451</v>
      </c>
      <c r="E1" s="22" t="s">
        <v>452</v>
      </c>
      <c r="F1" s="19" t="s">
        <v>453</v>
      </c>
      <c r="G1" s="22" t="s">
        <v>454</v>
      </c>
    </row>
    <row r="2" spans="1:7" x14ac:dyDescent="0.25">
      <c r="A2" t="s">
        <v>455</v>
      </c>
      <c r="B2" s="23">
        <v>84.36</v>
      </c>
      <c r="C2" s="5">
        <v>23</v>
      </c>
      <c r="D2" s="24">
        <v>45169</v>
      </c>
      <c r="E2" s="25">
        <f t="shared" ref="E2:E10" si="0">C2*B2</f>
        <v>1940.28</v>
      </c>
      <c r="F2" s="26">
        <v>100</v>
      </c>
      <c r="G2" s="27">
        <f>F2*B2</f>
        <v>8436</v>
      </c>
    </row>
    <row r="3" spans="1:7" x14ac:dyDescent="0.25">
      <c r="A3" t="s">
        <v>456</v>
      </c>
      <c r="B3" s="23">
        <f>1896.84+355.65</f>
        <v>2252.4899999999998</v>
      </c>
      <c r="C3" s="28">
        <v>5</v>
      </c>
      <c r="D3" s="24">
        <v>45169</v>
      </c>
      <c r="E3" s="25">
        <f t="shared" si="0"/>
        <v>11262.449999999999</v>
      </c>
      <c r="F3" s="26">
        <v>5</v>
      </c>
      <c r="G3" s="27">
        <f t="shared" ref="G3:G10" si="1">F3*B3</f>
        <v>11262.449999999999</v>
      </c>
    </row>
    <row r="4" spans="1:7" x14ac:dyDescent="0.25">
      <c r="A4" t="s">
        <v>457</v>
      </c>
      <c r="B4" s="23">
        <f>1896.84+355.65</f>
        <v>2252.4899999999998</v>
      </c>
      <c r="C4" s="28">
        <v>2</v>
      </c>
      <c r="D4" s="24">
        <v>45169</v>
      </c>
      <c r="E4" s="25">
        <f t="shared" si="0"/>
        <v>4504.9799999999996</v>
      </c>
      <c r="F4" s="26">
        <v>4</v>
      </c>
      <c r="G4" s="27">
        <f t="shared" si="1"/>
        <v>9009.9599999999991</v>
      </c>
    </row>
    <row r="5" spans="1:7" x14ac:dyDescent="0.25">
      <c r="A5" t="s">
        <v>458</v>
      </c>
      <c r="B5" s="23">
        <v>1896.84</v>
      </c>
      <c r="C5" s="5">
        <v>13</v>
      </c>
      <c r="D5" s="24">
        <v>45169</v>
      </c>
      <c r="E5" s="25">
        <f t="shared" si="0"/>
        <v>24658.92</v>
      </c>
      <c r="F5" s="26">
        <v>11</v>
      </c>
      <c r="G5" s="27">
        <f t="shared" si="1"/>
        <v>20865.239999999998</v>
      </c>
    </row>
    <row r="6" spans="1:7" x14ac:dyDescent="0.25">
      <c r="A6" t="s">
        <v>459</v>
      </c>
      <c r="B6" s="23">
        <v>800</v>
      </c>
      <c r="C6" s="5">
        <v>7</v>
      </c>
      <c r="D6" s="24">
        <v>44804</v>
      </c>
      <c r="E6" s="25">
        <f t="shared" si="0"/>
        <v>5600</v>
      </c>
      <c r="F6" s="26">
        <v>20</v>
      </c>
      <c r="G6" s="27">
        <f t="shared" si="1"/>
        <v>16000</v>
      </c>
    </row>
    <row r="7" spans="1:7" x14ac:dyDescent="0.25">
      <c r="A7" t="s">
        <v>460</v>
      </c>
      <c r="B7" s="23">
        <v>668.95</v>
      </c>
      <c r="C7" s="5">
        <v>5</v>
      </c>
      <c r="D7" s="24" t="s">
        <v>274</v>
      </c>
      <c r="E7" s="25">
        <f t="shared" si="0"/>
        <v>3344.75</v>
      </c>
      <c r="F7" s="26">
        <v>10</v>
      </c>
      <c r="G7" s="31">
        <f t="shared" si="1"/>
        <v>6689.5</v>
      </c>
    </row>
    <row r="8" spans="1:7" x14ac:dyDescent="0.25">
      <c r="A8" t="s">
        <v>461</v>
      </c>
      <c r="B8" s="23">
        <v>80</v>
      </c>
      <c r="C8" s="5">
        <v>5</v>
      </c>
      <c r="D8" s="30" t="s">
        <v>462</v>
      </c>
      <c r="E8" s="25">
        <f t="shared" si="0"/>
        <v>400</v>
      </c>
      <c r="F8" s="26">
        <v>10</v>
      </c>
      <c r="G8" s="31">
        <f t="shared" si="1"/>
        <v>800</v>
      </c>
    </row>
    <row r="9" spans="1:7" x14ac:dyDescent="0.25">
      <c r="A9" t="s">
        <v>463</v>
      </c>
      <c r="B9" s="23">
        <v>5280</v>
      </c>
      <c r="C9" s="5">
        <v>1</v>
      </c>
      <c r="E9" s="25">
        <f t="shared" si="0"/>
        <v>5280</v>
      </c>
      <c r="F9" s="26">
        <v>1</v>
      </c>
      <c r="G9" s="27">
        <f t="shared" si="1"/>
        <v>5280</v>
      </c>
    </row>
    <row r="10" spans="1:7" x14ac:dyDescent="0.25">
      <c r="A10" t="s">
        <v>464</v>
      </c>
      <c r="B10" s="23">
        <v>5784.66</v>
      </c>
      <c r="C10" s="5">
        <v>1</v>
      </c>
      <c r="E10" s="25">
        <f t="shared" si="0"/>
        <v>5784.66</v>
      </c>
      <c r="F10" s="26">
        <v>1</v>
      </c>
      <c r="G10" s="29">
        <f t="shared" si="1"/>
        <v>5784.66</v>
      </c>
    </row>
    <row r="11" spans="1:7" x14ac:dyDescent="0.25">
      <c r="A11" t="s">
        <v>465</v>
      </c>
      <c r="G11" s="29">
        <f>SUM(G2:G10)</f>
        <v>84127.81</v>
      </c>
    </row>
    <row r="12" spans="1:7" x14ac:dyDescent="0.25">
      <c r="A12" s="32" t="s">
        <v>466</v>
      </c>
      <c r="B12" s="23">
        <v>70200</v>
      </c>
      <c r="C12" s="274" t="s">
        <v>467</v>
      </c>
      <c r="D12" s="274"/>
      <c r="E12" s="274"/>
      <c r="F12" s="274"/>
      <c r="G12" s="274"/>
    </row>
    <row r="16" spans="1:7" x14ac:dyDescent="0.25">
      <c r="B16" s="26"/>
    </row>
    <row r="17" spans="2:2" x14ac:dyDescent="0.25">
      <c r="B17" s="26"/>
    </row>
    <row r="18" spans="2:2" x14ac:dyDescent="0.25">
      <c r="B18" s="26"/>
    </row>
    <row r="19" spans="2:2" x14ac:dyDescent="0.25">
      <c r="B19" s="26"/>
    </row>
    <row r="20" spans="2:2" x14ac:dyDescent="0.25">
      <c r="B20" s="26"/>
    </row>
  </sheetData>
  <mergeCells count="1">
    <mergeCell ref="C12:G12"/>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B3D1C-5039-451D-9053-5D6A7ED2DA95}">
  <dimension ref="A1"/>
  <sheetViews>
    <sheetView topLeftCell="A3" zoomScale="83" workbookViewId="0">
      <selection activeCell="A3" sqref="A3"/>
    </sheetView>
  </sheetViews>
  <sheetFormatPr defaultRowHeight="15"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71C8-0458-484A-818A-807663D1C324}">
  <sheetPr>
    <tabColor rgb="FFFFC000"/>
  </sheetPr>
  <dimension ref="A1:H20"/>
  <sheetViews>
    <sheetView topLeftCell="B8" zoomScale="110" zoomScaleNormal="110" workbookViewId="0">
      <selection activeCell="G11" sqref="G11"/>
    </sheetView>
  </sheetViews>
  <sheetFormatPr defaultRowHeight="15" x14ac:dyDescent="0.25"/>
  <cols>
    <col min="1" max="1" width="19.28515625" bestFit="1" customWidth="1"/>
    <col min="2" max="2" width="56.42578125" bestFit="1" customWidth="1"/>
    <col min="3" max="3" width="12.28515625" bestFit="1" customWidth="1"/>
    <col min="4" max="4" width="13.28515625" bestFit="1" customWidth="1"/>
    <col min="5" max="5" width="56.5703125" style="2" customWidth="1"/>
    <col min="6" max="6" width="51.85546875" style="2" customWidth="1"/>
    <col min="7" max="7" width="45.7109375" customWidth="1"/>
    <col min="8" max="8" width="39.42578125" style="2" customWidth="1"/>
  </cols>
  <sheetData>
    <row r="1" spans="1:8" s="186" customFormat="1" x14ac:dyDescent="0.25">
      <c r="A1" s="186" t="s">
        <v>468</v>
      </c>
      <c r="B1" s="186" t="s">
        <v>469</v>
      </c>
      <c r="C1" s="186" t="s">
        <v>470</v>
      </c>
      <c r="D1" s="186" t="s">
        <v>471</v>
      </c>
      <c r="E1" s="187" t="s">
        <v>472</v>
      </c>
      <c r="F1" s="187" t="s">
        <v>473</v>
      </c>
      <c r="G1" s="233" t="s">
        <v>474</v>
      </c>
      <c r="H1" s="234" t="s">
        <v>475</v>
      </c>
    </row>
    <row r="2" spans="1:8" ht="120" x14ac:dyDescent="0.25">
      <c r="A2" t="s">
        <v>476</v>
      </c>
      <c r="B2" t="s">
        <v>334</v>
      </c>
      <c r="C2" s="39">
        <f>'Appendix A'!F10</f>
        <v>600000</v>
      </c>
      <c r="D2" s="39">
        <f>'Appendix A'!G10</f>
        <v>1200000</v>
      </c>
      <c r="E2" s="2" t="s">
        <v>477</v>
      </c>
      <c r="F2" s="194" t="s">
        <v>478</v>
      </c>
      <c r="G2" s="2" t="s">
        <v>479</v>
      </c>
      <c r="H2" s="2" t="s">
        <v>480</v>
      </c>
    </row>
    <row r="3" spans="1:8" ht="300" x14ac:dyDescent="0.25">
      <c r="A3" t="s">
        <v>476</v>
      </c>
      <c r="B3" t="s">
        <v>481</v>
      </c>
      <c r="C3" s="39" t="s">
        <v>274</v>
      </c>
      <c r="D3" s="39"/>
      <c r="E3" s="2" t="s">
        <v>482</v>
      </c>
      <c r="F3" s="194" t="s">
        <v>483</v>
      </c>
      <c r="G3" s="2" t="s">
        <v>484</v>
      </c>
      <c r="H3" s="2" t="s">
        <v>485</v>
      </c>
    </row>
    <row r="4" spans="1:8" ht="135" x14ac:dyDescent="0.25">
      <c r="A4" t="s">
        <v>476</v>
      </c>
      <c r="B4" t="s">
        <v>486</v>
      </c>
      <c r="C4" s="39">
        <f>'Appendix A'!F3</f>
        <v>7200000</v>
      </c>
      <c r="D4" s="39">
        <f>'Appendix A'!G3</f>
        <v>10200000</v>
      </c>
      <c r="E4" s="2" t="s">
        <v>487</v>
      </c>
      <c r="F4" s="194" t="s">
        <v>488</v>
      </c>
      <c r="G4" s="2" t="s">
        <v>489</v>
      </c>
      <c r="H4" s="2" t="s">
        <v>490</v>
      </c>
    </row>
    <row r="5" spans="1:8" ht="45" x14ac:dyDescent="0.25">
      <c r="A5" t="s">
        <v>476</v>
      </c>
      <c r="B5" t="s">
        <v>491</v>
      </c>
      <c r="C5" s="39"/>
      <c r="D5" s="39"/>
      <c r="E5" s="2" t="s">
        <v>492</v>
      </c>
      <c r="F5" s="194" t="s">
        <v>493</v>
      </c>
      <c r="G5" s="2" t="s">
        <v>494</v>
      </c>
      <c r="H5" s="2" t="s">
        <v>495</v>
      </c>
    </row>
    <row r="6" spans="1:8" ht="220.9" customHeight="1" x14ac:dyDescent="0.25">
      <c r="A6" t="s">
        <v>476</v>
      </c>
      <c r="B6" t="s">
        <v>491</v>
      </c>
      <c r="C6" s="39"/>
      <c r="D6" s="39"/>
      <c r="E6" s="2" t="s">
        <v>496</v>
      </c>
      <c r="F6" s="194" t="s">
        <v>497</v>
      </c>
      <c r="G6" s="2" t="s">
        <v>498</v>
      </c>
      <c r="H6" s="2" t="s">
        <v>499</v>
      </c>
    </row>
    <row r="7" spans="1:8" ht="105" x14ac:dyDescent="0.25">
      <c r="A7" t="s">
        <v>476</v>
      </c>
      <c r="B7" t="s">
        <v>500</v>
      </c>
      <c r="C7" s="39"/>
      <c r="D7" s="39"/>
      <c r="E7" s="2" t="s">
        <v>501</v>
      </c>
      <c r="F7" s="194" t="s">
        <v>502</v>
      </c>
    </row>
    <row r="8" spans="1:8" ht="165" x14ac:dyDescent="0.25">
      <c r="A8" t="s">
        <v>476</v>
      </c>
      <c r="B8" t="s">
        <v>503</v>
      </c>
      <c r="C8" s="39"/>
      <c r="D8" s="39"/>
      <c r="E8" s="2" t="s">
        <v>504</v>
      </c>
      <c r="F8" s="194" t="s">
        <v>505</v>
      </c>
      <c r="G8" s="2" t="s">
        <v>506</v>
      </c>
      <c r="H8" s="2" t="s">
        <v>507</v>
      </c>
    </row>
    <row r="9" spans="1:8" ht="51.75" customHeight="1" x14ac:dyDescent="0.25">
      <c r="A9" t="s">
        <v>508</v>
      </c>
      <c r="B9" t="s">
        <v>509</v>
      </c>
      <c r="C9" s="39"/>
      <c r="D9" s="39"/>
      <c r="E9" s="2" t="s">
        <v>510</v>
      </c>
      <c r="F9" s="195" t="s">
        <v>511</v>
      </c>
      <c r="G9" s="2" t="s">
        <v>512</v>
      </c>
      <c r="H9" s="2" t="s">
        <v>513</v>
      </c>
    </row>
    <row r="10" spans="1:8" ht="75" x14ac:dyDescent="0.25">
      <c r="A10" t="s">
        <v>514</v>
      </c>
      <c r="B10" t="s">
        <v>515</v>
      </c>
      <c r="C10" s="39"/>
      <c r="D10" s="39"/>
      <c r="E10" s="2" t="s">
        <v>516</v>
      </c>
      <c r="F10" s="194" t="s">
        <v>517</v>
      </c>
      <c r="G10" s="2" t="s">
        <v>518</v>
      </c>
      <c r="H10" s="2" t="s">
        <v>519</v>
      </c>
    </row>
    <row r="11" spans="1:8" ht="210" x14ac:dyDescent="0.25">
      <c r="A11" t="s">
        <v>476</v>
      </c>
      <c r="B11" t="s">
        <v>520</v>
      </c>
      <c r="C11" s="39"/>
      <c r="D11" s="39"/>
      <c r="E11" s="2" t="s">
        <v>521</v>
      </c>
      <c r="F11" s="194" t="s">
        <v>522</v>
      </c>
      <c r="G11" s="2" t="s">
        <v>523</v>
      </c>
      <c r="H11" s="2" t="s">
        <v>524</v>
      </c>
    </row>
    <row r="12" spans="1:8" x14ac:dyDescent="0.25">
      <c r="A12" t="s">
        <v>525</v>
      </c>
      <c r="B12" t="s">
        <v>526</v>
      </c>
      <c r="E12" s="2" t="s">
        <v>527</v>
      </c>
      <c r="F12" s="194" t="s">
        <v>528</v>
      </c>
    </row>
    <row r="13" spans="1:8" ht="45" x14ac:dyDescent="0.25">
      <c r="A13" t="s">
        <v>476</v>
      </c>
      <c r="B13" t="s">
        <v>529</v>
      </c>
      <c r="E13" s="2" t="s">
        <v>530</v>
      </c>
      <c r="F13" s="194" t="s">
        <v>531</v>
      </c>
    </row>
    <row r="14" spans="1:8" ht="120" x14ac:dyDescent="0.25">
      <c r="A14" t="s">
        <v>476</v>
      </c>
      <c r="B14" t="s">
        <v>532</v>
      </c>
      <c r="E14" s="2" t="s">
        <v>533</v>
      </c>
      <c r="F14" s="194" t="s">
        <v>534</v>
      </c>
    </row>
    <row r="15" spans="1:8" ht="30" x14ac:dyDescent="0.25">
      <c r="A15" t="s">
        <v>476</v>
      </c>
      <c r="B15" t="s">
        <v>535</v>
      </c>
      <c r="E15" s="2" t="s">
        <v>536</v>
      </c>
      <c r="F15" s="194" t="s">
        <v>537</v>
      </c>
    </row>
    <row r="18" spans="1:6" ht="45" x14ac:dyDescent="0.25">
      <c r="A18" t="s">
        <v>538</v>
      </c>
      <c r="E18" s="2" t="s">
        <v>539</v>
      </c>
    </row>
    <row r="19" spans="1:6" ht="90" x14ac:dyDescent="0.25">
      <c r="E19" s="2" t="s">
        <v>540</v>
      </c>
      <c r="F19" s="2" t="s">
        <v>541</v>
      </c>
    </row>
    <row r="20" spans="1:6" ht="135" x14ac:dyDescent="0.25">
      <c r="E20" s="2" t="s">
        <v>542</v>
      </c>
    </row>
  </sheetData>
  <pageMargins left="0.7" right="0.7" top="0.75" bottom="0.75" header="0.3" footer="0.3"/>
  <pageSetup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864AB-21B6-41FA-916E-9F49DC6A9E1F}">
  <dimension ref="A1:C26"/>
  <sheetViews>
    <sheetView tabSelected="1" workbookViewId="0">
      <selection activeCell="C20" sqref="C20"/>
    </sheetView>
  </sheetViews>
  <sheetFormatPr defaultRowHeight="15" x14ac:dyDescent="0.25"/>
  <cols>
    <col min="1" max="1" width="47.85546875" style="2" customWidth="1"/>
    <col min="2" max="2" width="55.28515625" style="2" bestFit="1" customWidth="1"/>
    <col min="3" max="3" width="58.42578125" style="2" customWidth="1"/>
  </cols>
  <sheetData>
    <row r="1" spans="1:3" x14ac:dyDescent="0.25">
      <c r="A1" s="189" t="s">
        <v>543</v>
      </c>
      <c r="B1" s="188" t="s">
        <v>544</v>
      </c>
      <c r="C1" s="188" t="s">
        <v>545</v>
      </c>
    </row>
    <row r="2" spans="1:3" ht="195" x14ac:dyDescent="0.25">
      <c r="A2" s="190" t="s">
        <v>546</v>
      </c>
      <c r="B2" s="2" t="s">
        <v>547</v>
      </c>
      <c r="C2" s="2" t="s">
        <v>548</v>
      </c>
    </row>
    <row r="3" spans="1:3" ht="195" x14ac:dyDescent="0.25">
      <c r="A3" s="193" t="s">
        <v>549</v>
      </c>
      <c r="B3" s="2" t="s">
        <v>550</v>
      </c>
      <c r="C3" s="2" t="s">
        <v>548</v>
      </c>
    </row>
    <row r="4" spans="1:3" ht="195" x14ac:dyDescent="0.25">
      <c r="A4" s="193" t="s">
        <v>551</v>
      </c>
      <c r="B4" s="2" t="s">
        <v>552</v>
      </c>
      <c r="C4" s="2" t="s">
        <v>548</v>
      </c>
    </row>
    <row r="5" spans="1:3" ht="195" x14ac:dyDescent="0.25">
      <c r="A5" s="193" t="s">
        <v>553</v>
      </c>
      <c r="B5" s="2" t="s">
        <v>554</v>
      </c>
      <c r="C5" s="2" t="s">
        <v>548</v>
      </c>
    </row>
    <row r="6" spans="1:3" ht="195" x14ac:dyDescent="0.25">
      <c r="A6" s="193" t="s">
        <v>555</v>
      </c>
      <c r="B6" s="2" t="s">
        <v>556</v>
      </c>
      <c r="C6" s="2" t="s">
        <v>548</v>
      </c>
    </row>
    <row r="7" spans="1:3" ht="195" x14ac:dyDescent="0.25">
      <c r="A7" s="190" t="s">
        <v>557</v>
      </c>
      <c r="B7" s="2" t="s">
        <v>558</v>
      </c>
      <c r="C7" s="2" t="s">
        <v>548</v>
      </c>
    </row>
    <row r="8" spans="1:3" ht="90" x14ac:dyDescent="0.25">
      <c r="A8" s="190" t="s">
        <v>559</v>
      </c>
      <c r="B8" s="2" t="s">
        <v>560</v>
      </c>
      <c r="C8" s="2" t="s">
        <v>561</v>
      </c>
    </row>
    <row r="9" spans="1:3" x14ac:dyDescent="0.25">
      <c r="A9" s="193" t="s">
        <v>562</v>
      </c>
      <c r="B9" s="2" t="s">
        <v>563</v>
      </c>
    </row>
    <row r="10" spans="1:3" x14ac:dyDescent="0.25">
      <c r="A10" s="193" t="s">
        <v>564</v>
      </c>
      <c r="B10" s="2" t="s">
        <v>563</v>
      </c>
    </row>
    <row r="11" spans="1:3" x14ac:dyDescent="0.25">
      <c r="A11" s="193" t="s">
        <v>565</v>
      </c>
      <c r="B11" s="2" t="s">
        <v>563</v>
      </c>
    </row>
    <row r="12" spans="1:3" x14ac:dyDescent="0.25">
      <c r="A12" s="193" t="s">
        <v>566</v>
      </c>
      <c r="B12" s="2" t="s">
        <v>563</v>
      </c>
    </row>
    <row r="13" spans="1:3" x14ac:dyDescent="0.25">
      <c r="A13" s="193" t="s">
        <v>567</v>
      </c>
      <c r="B13" s="2" t="s">
        <v>563</v>
      </c>
    </row>
    <row r="14" spans="1:3" ht="30" x14ac:dyDescent="0.25">
      <c r="A14" s="191" t="s">
        <v>568</v>
      </c>
      <c r="B14" s="2" t="s">
        <v>569</v>
      </c>
      <c r="C14" s="2" t="s">
        <v>570</v>
      </c>
    </row>
    <row r="15" spans="1:3" x14ac:dyDescent="0.25">
      <c r="A15" s="189" t="s">
        <v>361</v>
      </c>
      <c r="B15" s="188" t="s">
        <v>544</v>
      </c>
      <c r="C15" s="188" t="s">
        <v>545</v>
      </c>
    </row>
    <row r="16" spans="1:3" ht="30" x14ac:dyDescent="0.25">
      <c r="A16" s="192" t="s">
        <v>366</v>
      </c>
      <c r="B16" s="2" t="s">
        <v>571</v>
      </c>
      <c r="C16" s="2" t="s">
        <v>572</v>
      </c>
    </row>
    <row r="17" spans="1:3" ht="30" x14ac:dyDescent="0.25">
      <c r="A17" s="192" t="s">
        <v>370</v>
      </c>
      <c r="B17" s="2" t="s">
        <v>573</v>
      </c>
      <c r="C17" s="2" t="s">
        <v>574</v>
      </c>
    </row>
    <row r="18" spans="1:3" ht="60" x14ac:dyDescent="0.25">
      <c r="A18" s="192" t="s">
        <v>575</v>
      </c>
      <c r="B18" s="2" t="s">
        <v>576</v>
      </c>
      <c r="C18" s="2" t="s">
        <v>577</v>
      </c>
    </row>
    <row r="19" spans="1:3" ht="30" x14ac:dyDescent="0.25">
      <c r="A19" s="192" t="s">
        <v>375</v>
      </c>
      <c r="B19" s="2" t="s">
        <v>578</v>
      </c>
      <c r="C19" s="2" t="s">
        <v>579</v>
      </c>
    </row>
    <row r="20" spans="1:3" ht="30" x14ac:dyDescent="0.25">
      <c r="A20" s="192" t="s">
        <v>377</v>
      </c>
      <c r="B20" s="2" t="s">
        <v>580</v>
      </c>
      <c r="C20" s="2" t="s">
        <v>581</v>
      </c>
    </row>
    <row r="21" spans="1:3" ht="30" x14ac:dyDescent="0.25">
      <c r="A21" s="192" t="s">
        <v>379</v>
      </c>
      <c r="B21" s="2" t="s">
        <v>580</v>
      </c>
      <c r="C21" s="2" t="s">
        <v>582</v>
      </c>
    </row>
    <row r="22" spans="1:3" ht="30" x14ac:dyDescent="0.25">
      <c r="A22" s="192" t="s">
        <v>381</v>
      </c>
      <c r="B22" s="2" t="s">
        <v>583</v>
      </c>
      <c r="C22" s="2" t="s">
        <v>584</v>
      </c>
    </row>
    <row r="23" spans="1:3" ht="30" x14ac:dyDescent="0.25">
      <c r="A23" s="192" t="s">
        <v>383</v>
      </c>
      <c r="B23" s="2" t="s">
        <v>585</v>
      </c>
      <c r="C23" s="2" t="s">
        <v>586</v>
      </c>
    </row>
    <row r="24" spans="1:3" ht="30" x14ac:dyDescent="0.25">
      <c r="A24" s="192" t="s">
        <v>384</v>
      </c>
      <c r="B24" s="2" t="s">
        <v>587</v>
      </c>
      <c r="C24" s="2" t="s">
        <v>588</v>
      </c>
    </row>
    <row r="25" spans="1:3" ht="30" x14ac:dyDescent="0.25">
      <c r="A25" s="192" t="s">
        <v>385</v>
      </c>
      <c r="B25" s="2" t="s">
        <v>589</v>
      </c>
      <c r="C25" s="2" t="s">
        <v>590</v>
      </c>
    </row>
    <row r="26" spans="1:3" ht="30" x14ac:dyDescent="0.25">
      <c r="A26" s="192" t="s">
        <v>387</v>
      </c>
      <c r="B26" s="2" t="s">
        <v>591</v>
      </c>
      <c r="C26" s="2" t="s">
        <v>592</v>
      </c>
    </row>
  </sheetData>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dlc_DocId xmlns="54fbc30f-95dc-44dd-b098-5b77f5028df9">47YJF5HEJFZ2-1315895288-2189</_dlc_DocId>
    <_dlc_DocIdUrl xmlns="54fbc30f-95dc-44dd-b098-5b77f5028df9">
      <Url>https://stateofwa.sharepoint.com/sites/DOH-hts/MandO/covid19/_layouts/15/DocIdRedir.aspx?ID=47YJF5HEJFZ2-1315895288-2189</Url>
      <Description>47YJF5HEJFZ2-1315895288-2189</Description>
    </_dlc_DocIdUrl>
    <Divison xmlns="4d909b68-4d45-4906-ba2b-c2d030da6ab6">OIT- Office of Innovation &amp; Technology</Divison>
    <Item_x0020_Status xmlns="4d909b68-4d45-4906-ba2b-c2d030da6ab6">Active</Item_x0020_Status>
    <Decision_x0020_Package_x0020_Status xmlns="4d909b68-4d45-4906-ba2b-c2d030da6ab6" xsi:nil="true"/>
    <Request_x0020_Legislation_x0020_Proposal_x0020_Status xmlns="4d909b68-4d45-4906-ba2b-c2d030da6ab6" xsi:nil="true"/>
    <Session_x0020_Year xmlns="4d909b68-4d45-4906-ba2b-c2d030da6ab6">2024</Session_x0020_Year>
    <Division_x0020_Lead_x0020__x002f__x0020_Contact xmlns="4d909b68-4d45-4906-ba2b-c2d030da6ab6">
      <UserInfo>
        <DisplayName/>
        <AccountId xsi:nil="true"/>
        <AccountType/>
      </UserInfo>
    </Division_x0020_Lead_x0020__x002f__x0020_Contact>
    <BudgetType xmlns="4d909b68-4d45-4906-ba2b-c2d030da6ab6" xsi:nil="true"/>
    <Document_x0020_Type xmlns="4d909b68-4d45-4906-ba2b-c2d030da6ab6">Decision Package</Document_x0020_Type>
    <_x0032_023_x0020_Supplemental_x0020_Amount xmlns="4d909b68-4d45-4906-ba2b-c2d030da6ab6" xsi:nil="true"/>
    <Division xmlns="4d909b68-4d45-4906-ba2b-c2d030da6ab6" xsi:nil="true"/>
    <Notes0 xmlns="4d909b68-4d45-4906-ba2b-c2d030da6ab6" xsi:nil="true"/>
    <IT_x0020_Impact_x003f_ xmlns="4d909b68-4d45-4906-ba2b-c2d030da6ab6" xsi:nil="true"/>
    <Proposal_x0020_Type xmlns="4d909b68-4d45-4906-ba2b-c2d030da6ab6">
      <Value>Budget</Value>
    </Proposal_x0020_Type>
    <Reviewed_x0020_By_x003a_ xmlns="4d909b68-4d45-4906-ba2b-c2d030da6ab6" xsi:nil="true"/>
    <Proposal_x0020_Folder xmlns="4d909b68-4d45-4906-ba2b-c2d030da6ab6">No</Proposal_x0020_Folder>
    <Concept_x0020_Paper_x0020_Status xmlns="4d909b68-4d45-4906-ba2b-c2d030da6ab6" xsi:nil="true"/>
    <Amount_x0020_Requested xmlns="4d909b68-4d45-4906-ba2b-c2d030da6ab6" xsi:nil="true"/>
    <Category xmlns="4d909b68-4d45-4906-ba2b-c2d030da6ab6" xsi:nil="true"/>
    <SharedWithUsers xmlns="54fbc30f-95dc-44dd-b098-5b77f5028df9">
      <UserInfo>
        <DisplayName>Roberts, Shawn A (DOH)</DisplayName>
        <AccountId>101</AccountId>
        <AccountType/>
      </UserInfo>
    </SharedWithUsers>
    <Transformational_x0020_Plan_x0020_Priorities xmlns="54fbc30f-95dc-44dd-b098-5b77f5028df9">Select One</Transformational_x0020_Plan_x0020_Prioritie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F48D4ABCBD6AA4CA343C6CE57C24690" ma:contentTypeVersion="33" ma:contentTypeDescription="Create a new document." ma:contentTypeScope="" ma:versionID="7440b83fc7cf592ceecb9725c80d2d4b">
  <xsd:schema xmlns:xsd="http://www.w3.org/2001/XMLSchema" xmlns:xs="http://www.w3.org/2001/XMLSchema" xmlns:p="http://schemas.microsoft.com/office/2006/metadata/properties" xmlns:ns1="http://schemas.microsoft.com/sharepoint/v3" xmlns:ns2="4d909b68-4d45-4906-ba2b-c2d030da6ab6" xmlns:ns3="54fbc30f-95dc-44dd-b098-5b77f5028df9" targetNamespace="http://schemas.microsoft.com/office/2006/metadata/properties" ma:root="true" ma:fieldsID="640f9ff88f549fe17f3e1a034afddd77" ns1:_="" ns2:_="" ns3:_="">
    <xsd:import namespace="http://schemas.microsoft.com/sharepoint/v3"/>
    <xsd:import namespace="4d909b68-4d45-4906-ba2b-c2d030da6ab6"/>
    <xsd:import namespace="54fbc30f-95dc-44dd-b098-5b77f5028df9"/>
    <xsd:element name="properties">
      <xsd:complexType>
        <xsd:sequence>
          <xsd:element name="documentManagement">
            <xsd:complexType>
              <xsd:all>
                <xsd:element ref="ns2:Proposal_x0020_Type" minOccurs="0"/>
                <xsd:element ref="ns2:Session_x0020_Year" minOccurs="0"/>
                <xsd:element ref="ns3:Transformational_x0020_Plan_x0020_Priorities" minOccurs="0"/>
                <xsd:element ref="ns2:Divison" minOccurs="0"/>
                <xsd:element ref="ns2:Division_x0020_Lead_x0020__x002f__x0020_Contact" minOccurs="0"/>
                <xsd:element ref="ns2:Item_x0020_Status" minOccurs="0"/>
                <xsd:element ref="ns2:Concept_x0020_Paper_x0020_Status" minOccurs="0"/>
                <xsd:element ref="ns2:Request_x0020_Legislation_x0020_Proposal_x0020_Status" minOccurs="0"/>
                <xsd:element ref="ns2:Decision_x0020_Package_x0020_Status" minOccurs="0"/>
                <xsd:element ref="ns2:Notes0" minOccurs="0"/>
                <xsd:element ref="ns2:Category" minOccurs="0"/>
                <xsd:element ref="ns2:Document_x0020_Type" minOccurs="0"/>
                <xsd:element ref="ns2:IT_x0020_Impact_x003f_" minOccurs="0"/>
                <xsd:element ref="ns2:Reviewed_x0020_By_x003a_" minOccurs="0"/>
                <xsd:element ref="ns2:Proposal_x0020_Folder" minOccurs="0"/>
                <xsd:element ref="ns2:Amount_x0020_Requested" minOccurs="0"/>
                <xsd:element ref="ns2:_x0032_023_x0020_Supplemental_x0020_Amount" minOccurs="0"/>
                <xsd:element ref="ns2:Division" minOccurs="0"/>
                <xsd:element ref="ns2:BudgetType" minOccurs="0"/>
                <xsd:element ref="ns1:_ip_UnifiedCompliancePolicyProperties" minOccurs="0"/>
                <xsd:element ref="ns2:MediaServiceMetadata" minOccurs="0"/>
                <xsd:element ref="ns2:MediaServiceFastMetadata" minOccurs="0"/>
                <xsd:element ref="ns3:_dlc_DocId" minOccurs="0"/>
                <xsd:element ref="ns3:_dlc_DocIdUrl" minOccurs="0"/>
                <xsd:element ref="ns3:_dlc_DocIdPersistId" minOccurs="0"/>
                <xsd:element ref="ns3:SharedWithUsers" minOccurs="0"/>
                <xsd:element ref="ns3:SharedWithDetail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3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909b68-4d45-4906-ba2b-c2d030da6ab6" elementFormDefault="qualified">
    <xsd:import namespace="http://schemas.microsoft.com/office/2006/documentManagement/types"/>
    <xsd:import namespace="http://schemas.microsoft.com/office/infopath/2007/PartnerControls"/>
    <xsd:element name="Proposal_x0020_Type" ma:index="1" nillable="true" ma:displayName="Proposal Type" ma:description="Select all that apply&#10;If any fiscal impact, also select budget" ma:internalName="Proposal_x0020_Type" ma:readOnly="false">
      <xsd:complexType>
        <xsd:complexContent>
          <xsd:extension base="dms:MultiChoice">
            <xsd:sequence>
              <xsd:element name="Value" maxOccurs="unbounded" minOccurs="0" nillable="true">
                <xsd:simpleType>
                  <xsd:restriction base="dms:Choice">
                    <xsd:enumeration value="Budget"/>
                    <xsd:enumeration value="Legislative"/>
                  </xsd:restriction>
                </xsd:simpleType>
              </xsd:element>
            </xsd:sequence>
          </xsd:extension>
        </xsd:complexContent>
      </xsd:complexType>
    </xsd:element>
    <xsd:element name="Session_x0020_Year" ma:index="2" nillable="true" ma:displayName="Session Year" ma:default="2024" ma:format="Dropdown" ma:internalName="Session_x0020_Year" ma:readOnly="false">
      <xsd:simpleType>
        <xsd:restriction base="dms:Choice">
          <xsd:enumeration value="2021"/>
          <xsd:enumeration value="2022"/>
          <xsd:enumeration value="2023"/>
          <xsd:enumeration value="2024"/>
          <xsd:enumeration value="2025"/>
          <xsd:enumeration value="2026"/>
          <xsd:enumeration value="2027"/>
        </xsd:restriction>
      </xsd:simpleType>
    </xsd:element>
    <xsd:element name="Divison" ma:index="4" nillable="true" ma:displayName="Executive Office " ma:format="Dropdown" ma:internalName="Divison">
      <xsd:simpleType>
        <xsd:restriction base="dms:Choice">
          <xsd:enumeration value="OCOS- Office of the Chief of Staff"/>
          <xsd:enumeration value="OHS- Office of Health &amp; Science"/>
          <xsd:enumeration value="OIT- Office of Innovation &amp; Technology"/>
          <xsd:enumeration value="OPAE- Office of Public Affairs &amp; Equity"/>
          <xsd:enumeration value="OPPE- Office of Policy, Planning &amp; Evaluation"/>
          <xsd:enumeration value="ORHS- Office of Resiliency and Health Security"/>
          <xsd:enumeration value="OS- Office of the Secretary"/>
          <xsd:enumeration value="OSP- Office of Strategic Partnerships"/>
          <xsd:enumeration value="Office of Prevention, Safety &amp; Health"/>
          <xsd:enumeration value="Executive Office of Resiliency and Health Security"/>
        </xsd:restriction>
      </xsd:simpleType>
    </xsd:element>
    <xsd:element name="Division_x0020_Lead_x0020__x002f__x0020_Contact" ma:index="5" nillable="true" ma:displayName="Division Lead / Contact" ma:description="Contact person for this proposal" ma:list="UserInfo" ma:SharePointGroup="0" ma:internalName="Division_x0020_Lead_x0020__x002f__x0020_Contact"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tem_x0020_Status" ma:index="6" nillable="true" ma:displayName="Item Status" ma:default="Active" ma:description="Proposal Status" ma:format="Dropdown" ma:internalName="Item_x0020_Status" ma:readOnly="false">
      <xsd:simpleType>
        <xsd:restriction base="dms:Choice">
          <xsd:enumeration value="Active"/>
          <xsd:enumeration value="Inactive"/>
          <xsd:enumeration value="Next Biennium"/>
          <xsd:enumeration value="Passed Legislature"/>
        </xsd:restriction>
      </xsd:simpleType>
    </xsd:element>
    <xsd:element name="Concept_x0020_Paper_x0020_Status" ma:index="7" nillable="true" ma:displayName="Concept Paper Status" ma:format="Dropdown" ma:internalName="Concept_x0020_Paper_x0020_Status" ma:readOnly="false">
      <xsd:simpleType>
        <xsd:restriction base="dms:Choice">
          <xsd:enumeration value="Agency Received"/>
          <xsd:enumeration value="Approved"/>
          <xsd:enumeration value="Conditionally Approved"/>
        </xsd:restriction>
      </xsd:simpleType>
    </xsd:element>
    <xsd:element name="Request_x0020_Legislation_x0020_Proposal_x0020_Status" ma:index="8" nillable="true" ma:displayName="Request Legislation Proposal Status" ma:description="Status of the Agency Request Legislation Proposal" ma:format="Dropdown" ma:internalName="Request_x0020_Legislation_x0020_Proposal_x0020_Status" ma:readOnly="false">
      <xsd:simpleType>
        <xsd:restriction base="dms:Choice">
          <xsd:enumeration value="Agency Review"/>
          <xsd:enumeration value="Division Revisions Requested"/>
          <xsd:enumeration value="Agency Final Review"/>
          <xsd:enumeration value="Secretary Final Review"/>
          <xsd:enumeration value="Agency Approved"/>
          <xsd:enumeration value="Submitted (Gov/OFM)"/>
        </xsd:restriction>
      </xsd:simpleType>
    </xsd:element>
    <xsd:element name="Decision_x0020_Package_x0020_Status" ma:index="9" nillable="true" ma:displayName="Decision Package Status" ma:format="Dropdown" ma:internalName="Decision_x0020_Package_x0020_Status" ma:readOnly="false">
      <xsd:simpleType>
        <xsd:restriction base="dms:Choice">
          <xsd:enumeration value="Agency Review"/>
          <xsd:enumeration value="Division Revisions Requested"/>
          <xsd:enumeration value="Agency Final Review"/>
          <xsd:enumeration value="Secretary Final Review"/>
          <xsd:enumeration value="Agency Approved"/>
          <xsd:enumeration value="Submitted (Gov/OFM)"/>
        </xsd:restriction>
      </xsd:simpleType>
    </xsd:element>
    <xsd:element name="Notes0" ma:index="10" nillable="true" ma:displayName="Notes" ma:internalName="Notes0" ma:readOnly="false">
      <xsd:simpleType>
        <xsd:restriction base="dms:Note"/>
      </xsd:simpleType>
    </xsd:element>
    <xsd:element name="Category" ma:index="11" nillable="true" ma:displayName="Category" ma:format="Dropdown" ma:internalName="Category" ma:readOnly="false">
      <xsd:simpleType>
        <xsd:restriction base="dms:Choice">
          <xsd:enumeration value="Foundational Public Health Services"/>
          <xsd:enumeration value="General Fund State"/>
          <xsd:enumeration value="Legislation Only"/>
          <xsd:enumeration value="Non General Fund State"/>
        </xsd:restriction>
      </xsd:simpleType>
    </xsd:element>
    <xsd:element name="Document_x0020_Type" ma:index="12" nillable="true" ma:displayName="Document Type" ma:format="Dropdown" ma:internalName="Document_x0020_Type" ma:readOnly="false">
      <xsd:simpleType>
        <xsd:restriction base="dms:Choice">
          <xsd:enumeration value="Concept Paper"/>
          <xsd:enumeration value="Agency Request Legislation Proposal"/>
          <xsd:enumeration value="Decision Package"/>
        </xsd:restriction>
      </xsd:simpleType>
    </xsd:element>
    <xsd:element name="IT_x0020_Impact_x003f_" ma:index="13" nillable="true" ma:displayName="IT Impact?" ma:format="Dropdown" ma:internalName="IT_x0020_Impact_x003f_" ma:readOnly="false">
      <xsd:simpleType>
        <xsd:restriction base="dms:Choice">
          <xsd:enumeration value="Yes"/>
          <xsd:enumeration value="No"/>
        </xsd:restriction>
      </xsd:simpleType>
    </xsd:element>
    <xsd:element name="Reviewed_x0020_By_x003a_" ma:index="14" nillable="true" ma:displayName="Reviewed By:" ma:internalName="Reviewed_x0020_By_x003a_" ma:readOnly="false">
      <xsd:complexType>
        <xsd:complexContent>
          <xsd:extension base="dms:MultiChoiceFillIn">
            <xsd:sequence>
              <xsd:element name="Value" maxOccurs="unbounded" minOccurs="0" nillable="true">
                <xsd:simpleType>
                  <xsd:union memberTypes="dms:Text">
                    <xsd:simpleType>
                      <xsd:restriction base="dms:Choice">
                        <xsd:enumeration value="Alisa Weld"/>
                        <xsd:enumeration value="Central Budget Analyst"/>
                        <xsd:enumeration value="Kelly Cooper"/>
                        <xsd:enumeration value="Kristin Peterson"/>
                        <xsd:enumeration value="Mike Copeland"/>
                        <xsd:enumeration value="Ryan Black"/>
                      </xsd:restriction>
                    </xsd:simpleType>
                  </xsd:union>
                </xsd:simpleType>
              </xsd:element>
            </xsd:sequence>
          </xsd:extension>
        </xsd:complexContent>
      </xsd:complexType>
    </xsd:element>
    <xsd:element name="Proposal_x0020_Folder" ma:index="15" nillable="true" ma:displayName="Proposal Folder" ma:default="No" ma:format="Dropdown" ma:internalName="Proposal_x0020_Folder" ma:readOnly="false">
      <xsd:simpleType>
        <xsd:restriction base="dms:Choice">
          <xsd:enumeration value="Yes"/>
          <xsd:enumeration value="No"/>
        </xsd:restriction>
      </xsd:simpleType>
    </xsd:element>
    <xsd:element name="Amount_x0020_Requested" ma:index="16" nillable="true" ma:displayName="2023-25 Biennium Amount" ma:format="$123,456.00 (United States)" ma:LCID="1033" ma:internalName="Amount_x0020_Requested">
      <xsd:simpleType>
        <xsd:restriction base="dms:Currency"/>
      </xsd:simpleType>
    </xsd:element>
    <xsd:element name="_x0032_023_x0020_Supplemental_x0020_Amount" ma:index="17" nillable="true" ma:displayName="2023 Supplemental Amount" ma:LCID="1033" ma:internalName="_x0032_023_x0020_Supplemental_x0020_Amount">
      <xsd:simpleType>
        <xsd:restriction base="dms:Currency"/>
      </xsd:simpleType>
    </xsd:element>
    <xsd:element name="Division" ma:index="18" nillable="true" ma:displayName="Division/Center " ma:format="Dropdown" ma:internalName="Division">
      <xsd:simpleType>
        <xsd:restriction base="dms:Choice">
          <xsd:enumeration value="Disease Control and Health Statistics"/>
          <xsd:enumeration value="Environmental Public Health"/>
          <xsd:enumeration value="Health System Quality Assurance"/>
          <xsd:enumeration value="Prevention and Community"/>
          <xsd:enumeration value="Center for Public Affairs"/>
          <xsd:enumeration value="Emergency Preparedness and Response"/>
          <xsd:enumeration value="Informatics"/>
          <xsd:enumeration value="Office of Financial Services"/>
          <xsd:enumeration value="Systems Transformation- FPHS"/>
        </xsd:restriction>
      </xsd:simpleType>
    </xsd:element>
    <xsd:element name="BudgetType" ma:index="19" nillable="true" ma:displayName="Budget Type " ma:format="Dropdown" ma:internalName="BudgetType">
      <xsd:simpleType>
        <xsd:restriction base="dms:Choice">
          <xsd:enumeration value="Operating"/>
          <xsd:enumeration value="Capital"/>
        </xsd:restriction>
      </xsd:simple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ObjectDetectorVersions" ma:index="3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fbc30f-95dc-44dd-b098-5b77f5028df9" elementFormDefault="qualified">
    <xsd:import namespace="http://schemas.microsoft.com/office/2006/documentManagement/types"/>
    <xsd:import namespace="http://schemas.microsoft.com/office/infopath/2007/PartnerControls"/>
    <xsd:element name="Transformational_x0020_Plan_x0020_Priorities" ma:index="3" nillable="true" ma:displayName="Transformational Plan Priorities" ma:default="Select One" ma:format="Dropdown" ma:internalName="Transformational_x0020_Plan_x0020_Priorities">
      <xsd:simpleType>
        <xsd:restriction base="dms:Choice">
          <xsd:enumeration value="Select One"/>
          <xsd:enumeration value="Health And Wellness"/>
          <xsd:enumeration value="Health Systems And Workforce Transformation"/>
          <xsd:enumeration value="Environmental Health"/>
          <xsd:enumeration value="Emergency Response And Resilience"/>
          <xsd:enumeration value="Global And One Health"/>
        </xsd:restriction>
      </xsd:simpleType>
    </xsd:element>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BAB124-A901-436B-A4EA-7A7742A43FF4}">
  <ds:schemaRefs>
    <ds:schemaRef ds:uri="http://schemas.microsoft.com/sharepoint/events"/>
  </ds:schemaRefs>
</ds:datastoreItem>
</file>

<file path=customXml/itemProps2.xml><?xml version="1.0" encoding="utf-8"?>
<ds:datastoreItem xmlns:ds="http://schemas.openxmlformats.org/officeDocument/2006/customXml" ds:itemID="{2B31D8A2-681A-488B-9BD4-763C8761AC8E}">
  <ds:schemaRefs>
    <ds:schemaRef ds:uri="http://schemas.microsoft.com/office/infopath/2007/PartnerControls"/>
    <ds:schemaRef ds:uri="http://purl.org/dc/term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4d909b68-4d45-4906-ba2b-c2d030da6ab6"/>
    <ds:schemaRef ds:uri="54fbc30f-95dc-44dd-b098-5b77f5028df9"/>
    <ds:schemaRef ds:uri="http://schemas.microsoft.com/sharepoint/v3"/>
    <ds:schemaRef ds:uri="http://www.w3.org/XML/1998/namespace"/>
    <ds:schemaRef ds:uri="http://purl.org/dc/elements/1.1/"/>
  </ds:schemaRefs>
</ds:datastoreItem>
</file>

<file path=customXml/itemProps3.xml><?xml version="1.0" encoding="utf-8"?>
<ds:datastoreItem xmlns:ds="http://schemas.openxmlformats.org/officeDocument/2006/customXml" ds:itemID="{ACEB02F6-A333-4DE8-B37F-DC369E3CB0ED}">
  <ds:schemaRefs>
    <ds:schemaRef ds:uri="http://schemas.microsoft.com/sharepoint/v3/contenttype/forms"/>
  </ds:schemaRefs>
</ds:datastoreItem>
</file>

<file path=customXml/itemProps4.xml><?xml version="1.0" encoding="utf-8"?>
<ds:datastoreItem xmlns:ds="http://schemas.openxmlformats.org/officeDocument/2006/customXml" ds:itemID="{8C54A4A0-A35C-41BE-B0D7-D881FDC8E3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d909b68-4d45-4906-ba2b-c2d030da6ab6"/>
    <ds:schemaRef ds:uri="54fbc30f-95dc-44dd-b098-5b77f5028d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OIT-OHS-ORHS FTEs</vt:lpstr>
      <vt:lpstr>Pivot FTE</vt:lpstr>
      <vt:lpstr>OIT-HTS SYSTEM COST</vt:lpstr>
      <vt:lpstr>Appendix A</vt:lpstr>
      <vt:lpstr>Appendix B</vt:lpstr>
      <vt:lpstr>Reference Info for FY25</vt:lpstr>
      <vt:lpstr>Adam Comments</vt:lpstr>
      <vt:lpstr>Notes</vt:lpstr>
    </vt:vector>
  </TitlesOfParts>
  <Manager/>
  <Company>Washington State 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Johnston, Rachel N  (DOH)</dc:creator>
  <cp:keywords/>
  <dc:description/>
  <cp:lastModifiedBy>Ayres, Bekki (DOH)</cp:lastModifiedBy>
  <cp:revision/>
  <dcterms:created xsi:type="dcterms:W3CDTF">2022-04-26T15:11:19Z</dcterms:created>
  <dcterms:modified xsi:type="dcterms:W3CDTF">2023-09-11T19:08:57Z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20fa42-cf58-4c22-8b93-58cf1d3bd1cb_Enabled">
    <vt:lpwstr>true</vt:lpwstr>
  </property>
  <property fmtid="{D5CDD505-2E9C-101B-9397-08002B2CF9AE}" pid="3" name="MSIP_Label_1520fa42-cf58-4c22-8b93-58cf1d3bd1cb_SetDate">
    <vt:lpwstr>2022-04-26T15:11:20Z</vt:lpwstr>
  </property>
  <property fmtid="{D5CDD505-2E9C-101B-9397-08002B2CF9AE}" pid="4" name="MSIP_Label_1520fa42-cf58-4c22-8b93-58cf1d3bd1cb_Method">
    <vt:lpwstr>Standard</vt:lpwstr>
  </property>
  <property fmtid="{D5CDD505-2E9C-101B-9397-08002B2CF9AE}" pid="5" name="MSIP_Label_1520fa42-cf58-4c22-8b93-58cf1d3bd1cb_Name">
    <vt:lpwstr>Public Information</vt:lpwstr>
  </property>
  <property fmtid="{D5CDD505-2E9C-101B-9397-08002B2CF9AE}" pid="6" name="MSIP_Label_1520fa42-cf58-4c22-8b93-58cf1d3bd1cb_SiteId">
    <vt:lpwstr>11d0e217-264e-400a-8ba0-57dcc127d72d</vt:lpwstr>
  </property>
  <property fmtid="{D5CDD505-2E9C-101B-9397-08002B2CF9AE}" pid="7" name="MSIP_Label_1520fa42-cf58-4c22-8b93-58cf1d3bd1cb_ActionId">
    <vt:lpwstr>2a2fb33b-aa17-4b59-84c9-f88c887a29ff</vt:lpwstr>
  </property>
  <property fmtid="{D5CDD505-2E9C-101B-9397-08002B2CF9AE}" pid="8" name="MSIP_Label_1520fa42-cf58-4c22-8b93-58cf1d3bd1cb_ContentBits">
    <vt:lpwstr>0</vt:lpwstr>
  </property>
  <property fmtid="{D5CDD505-2E9C-101B-9397-08002B2CF9AE}" pid="9" name="ContentTypeId">
    <vt:lpwstr>0x0101001F48D4ABCBD6AA4CA343C6CE57C24690</vt:lpwstr>
  </property>
  <property fmtid="{D5CDD505-2E9C-101B-9397-08002B2CF9AE}" pid="10" name="_dlc_DocIdItemGuid">
    <vt:lpwstr>f1e80412-e76b-4b82-9597-c481e955b8d8</vt:lpwstr>
  </property>
</Properties>
</file>